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IG-SKARBNIK\Documents\Budżet 2024\8. zmiany budżetu i w budżecie 2024 rok\10. pażdziernik 2024\1. Uchwała RM z dnia 30 października 2024\"/>
    </mc:Choice>
  </mc:AlternateContent>
  <bookViews>
    <workbookView xWindow="0" yWindow="0" windowWidth="28800" windowHeight="13470" tabRatio="605"/>
  </bookViews>
  <sheets>
    <sheet name="FS 2024" sheetId="1" r:id="rId1"/>
  </sheets>
  <calcPr calcId="162913"/>
</workbook>
</file>

<file path=xl/calcChain.xml><?xml version="1.0" encoding="utf-8"?>
<calcChain xmlns="http://schemas.openxmlformats.org/spreadsheetml/2006/main">
  <c r="E119" i="1" l="1"/>
  <c r="E115" i="1"/>
  <c r="E114" i="1"/>
  <c r="E136" i="1"/>
  <c r="E137" i="1"/>
  <c r="E131" i="1"/>
  <c r="E138" i="1"/>
  <c r="E139" i="1"/>
  <c r="E135" i="1"/>
  <c r="E76" i="1"/>
  <c r="E74" i="1"/>
  <c r="E126" i="1"/>
  <c r="E127" i="1"/>
  <c r="E123" i="1"/>
  <c r="E89" i="1"/>
  <c r="E88" i="1"/>
  <c r="E101" i="1"/>
  <c r="E32" i="1"/>
  <c r="E31" i="1"/>
  <c r="E14" i="1"/>
  <c r="E19" i="1"/>
  <c r="E38" i="1"/>
  <c r="E35" i="1"/>
  <c r="E44" i="1"/>
  <c r="E42" i="1"/>
  <c r="E39" i="1"/>
  <c r="E149" i="1" l="1"/>
  <c r="E153" i="1"/>
  <c r="E148" i="1"/>
  <c r="E83" i="1"/>
  <c r="E82" i="1"/>
  <c r="E81" i="1"/>
  <c r="E75" i="1"/>
  <c r="E47" i="1"/>
  <c r="E41" i="1"/>
  <c r="E146" i="1" l="1"/>
  <c r="E60" i="1" l="1"/>
  <c r="E121" i="1"/>
  <c r="E66" i="1"/>
  <c r="E52" i="1" l="1"/>
  <c r="E57" i="1"/>
  <c r="E79" i="1" l="1"/>
  <c r="E128" i="1" l="1"/>
  <c r="E70" i="1" l="1"/>
  <c r="E67" i="1"/>
  <c r="E23" i="1" l="1"/>
  <c r="E22" i="1"/>
  <c r="E28" i="1"/>
  <c r="E21" i="1"/>
  <c r="E142" i="1" l="1"/>
  <c r="E151" i="1"/>
  <c r="E26" i="1"/>
  <c r="E27" i="1"/>
  <c r="E50" i="1"/>
  <c r="E51" i="1" s="1"/>
  <c r="E162" i="1" l="1"/>
  <c r="E161" i="1"/>
  <c r="E152" i="1" l="1"/>
  <c r="E53" i="1" l="1"/>
  <c r="E91" i="1"/>
  <c r="E105" i="1"/>
  <c r="E144" i="1"/>
  <c r="E141" i="1"/>
  <c r="E145" i="1"/>
  <c r="E156" i="1"/>
  <c r="E110" i="1" l="1"/>
  <c r="E113" i="1" s="1"/>
  <c r="C63" i="1" l="1"/>
  <c r="E167" i="1" l="1"/>
  <c r="E130" i="1"/>
  <c r="E120" i="1"/>
  <c r="E62" i="1"/>
  <c r="E100" i="1" l="1"/>
  <c r="E140" i="1"/>
  <c r="E20" i="1"/>
  <c r="E86" i="1"/>
  <c r="E73" i="1"/>
  <c r="E154" i="1"/>
  <c r="E168" i="1" l="1"/>
</calcChain>
</file>

<file path=xl/sharedStrings.xml><?xml version="1.0" encoding="utf-8"?>
<sst xmlns="http://schemas.openxmlformats.org/spreadsheetml/2006/main" count="309" uniqueCount="174">
  <si>
    <t>Lp.</t>
  </si>
  <si>
    <t>Nazwa sołectwa</t>
  </si>
  <si>
    <t>Środki funduszu</t>
  </si>
  <si>
    <t>Przedsięwzięcia</t>
  </si>
  <si>
    <t>Bąków</t>
  </si>
  <si>
    <t xml:space="preserve">Ogółem </t>
  </si>
  <si>
    <t>Bukowina Sycowska</t>
  </si>
  <si>
    <t>Ogółem</t>
  </si>
  <si>
    <t>Dziesławice</t>
  </si>
  <si>
    <t>Kamień</t>
  </si>
  <si>
    <t>Królewska Wola</t>
  </si>
  <si>
    <t>Klonów</t>
  </si>
  <si>
    <t>Kraszów</t>
  </si>
  <si>
    <t>Niwki Kraszowskie</t>
  </si>
  <si>
    <t>Ogółem:</t>
  </si>
  <si>
    <t>Niwki Książęce</t>
  </si>
  <si>
    <t>Ose</t>
  </si>
  <si>
    <t>Oska Piła</t>
  </si>
  <si>
    <t>przypadające na</t>
  </si>
  <si>
    <t>dane sołectwo</t>
  </si>
  <si>
    <t>przewidziane do realizacji</t>
  </si>
  <si>
    <t>wg wniosku sołectwa</t>
  </si>
  <si>
    <t>Suma środków przypadająca na wszystkie sołectwa w gminie</t>
  </si>
  <si>
    <t>Hałdrychowice</t>
  </si>
  <si>
    <t>Promocja wsi - środki żywnościowe</t>
  </si>
  <si>
    <t>paragraf</t>
  </si>
  <si>
    <t>rozdział</t>
  </si>
  <si>
    <t>Uwagi</t>
  </si>
  <si>
    <t>Zakup węgla</t>
  </si>
  <si>
    <t>Ligota Rybińska</t>
  </si>
  <si>
    <t>Naprawa urządzeń znajdujących się w świetlicy</t>
  </si>
  <si>
    <t>Wydatki w ramach funduszu</t>
  </si>
  <si>
    <t>Zakup paliwa do kosiarki</t>
  </si>
  <si>
    <t>Utrzymanie terenu zielonego na placu rekreacyjnym na działce nr 85/9 - umowa zlecenie</t>
  </si>
  <si>
    <t>Serwis traktora do koszenia trawy</t>
  </si>
  <si>
    <t>Zakup opału do ogrzewania świetlicy wiejskiej</t>
  </si>
  <si>
    <t>Zakup energii i wywóz nieczystości</t>
  </si>
  <si>
    <t>Promocja sołectwa</t>
  </si>
  <si>
    <t>Paliwo i serwis urządzeń do koszenia</t>
  </si>
  <si>
    <t>Montaż lampy solarnej</t>
  </si>
  <si>
    <t>Zakup lampy ulicznej</t>
  </si>
  <si>
    <t>Lampa solarna - inwestycja</t>
  </si>
  <si>
    <t>Prąd</t>
  </si>
  <si>
    <t>Wywóz nieczystości</t>
  </si>
  <si>
    <t>Naprawy i remonty w świetlicy</t>
  </si>
  <si>
    <t>Oprysk + nawóz do drzewek</t>
  </si>
  <si>
    <t>Promocja sołectwa i kultury regionalnej (zakup materiałów)</t>
  </si>
  <si>
    <t>Promocja sołectwa i kultury regionalnej (zakup żywności)</t>
  </si>
  <si>
    <t>60016</t>
  </si>
  <si>
    <t>90004</t>
  </si>
  <si>
    <t>92109</t>
  </si>
  <si>
    <t>90095</t>
  </si>
  <si>
    <t>Promocja sołectwa i kultury regionalnej (wynajem urządzeń - catering, dmuchańce)</t>
  </si>
  <si>
    <t>Promocja wsi oraz wspieranie regionalnej twórczości wiejskiej poprzez przekazywanie wiedzy młodszym pokoleniom (zakup środków żywności)</t>
  </si>
  <si>
    <t>Promocja wsi oraz wspieranie regionalnej twórczości wiejskiej poprzez przekazywanie wiedzy młodszym pokoleniom (zakup materiałów i wyposażenia)</t>
  </si>
  <si>
    <t>Promocja wsi oraz wspieranie regionalnej twórczości wiejskiej poprzez przekazywanie wiedzy młodszym pokoleniom (zakup usług pozostałych)</t>
  </si>
  <si>
    <t>Promocja wsi oraz wspieranie regionalnej twórczości wiejskiej poprzez przekazywanie wiedzy młodszym pokoleniom (nagrody konkursowe)</t>
  </si>
  <si>
    <t>90015</t>
  </si>
  <si>
    <t>Aktywizacja społeczności lokalnej i promocja sołectwa (wynajem urządzeń rekreacyjnych - zamki dmuchane, trampoliny)</t>
  </si>
  <si>
    <t>Aktywizacja społeczności lokalnej i promocja sołectwa (zakup nagród, upominków)</t>
  </si>
  <si>
    <t>Aktywizacja społeczności lokalnej i promocja sołectwa (zakup żywności)</t>
  </si>
  <si>
    <t>Inwestycje drogowo chodnikowe</t>
  </si>
  <si>
    <t>Kultywowanie i promocja tradycji wiejskich (zakup materiałów i wyposażenia)</t>
  </si>
  <si>
    <t>Kultywowanie i promocja tradycji wiejskich (zakup żywności)</t>
  </si>
  <si>
    <t>Kultywowanie i promocja tradycji wiejskich (zakup usług pozostałych)</t>
  </si>
  <si>
    <t>Zakup paliwa, oleju i żyłki do kosiarki</t>
  </si>
  <si>
    <t>Zakup materiałów eksploatacyjnych do utrzymania czystości placu rekreacyjnego na działce nr 85/9 oraz placu przy sali wiejskiej i zakup narzędzi</t>
  </si>
  <si>
    <t>Dofinansowanie Dnia Dziecka</t>
  </si>
  <si>
    <t>Dofinansowanie Dnia Seniora</t>
  </si>
  <si>
    <t xml:space="preserve">Usługa koszenia trawy </t>
  </si>
  <si>
    <t>Ławki i stoły zewnętrzne</t>
  </si>
  <si>
    <t>Promocja sołectwa (Dożynki, Dzień Dziecka i Mikołajki)</t>
  </si>
  <si>
    <t>Promocja oraz integracja wsi (zakup żywności)</t>
  </si>
  <si>
    <t>Zakup paliwa do kosiarki z napędem</t>
  </si>
  <si>
    <t>Opłata energii na świetlicę</t>
  </si>
  <si>
    <t>Doposażenie placu zabaw</t>
  </si>
  <si>
    <t>Zakup lampy solarnej</t>
  </si>
  <si>
    <t>Koszenie trawy (umowa zlecenie)</t>
  </si>
  <si>
    <t>Konserwacja kosiarek, zakup paliwa</t>
  </si>
  <si>
    <t>Zakup toalety przenośnej</t>
  </si>
  <si>
    <t>Zakup paliwa i akcesoriów do kosiarek</t>
  </si>
  <si>
    <t>Zlecenie na usługę koszenia i sprzątania</t>
  </si>
  <si>
    <t>Zakup sprzętu AGD do kuchni</t>
  </si>
  <si>
    <t>Zakup i montaż lampy hybrydowej solar+wiatrak</t>
  </si>
  <si>
    <t>Zakup opału na świetlicę</t>
  </si>
  <si>
    <t>Promocja i aktywizacja mieszkańców (środki żywnościowe)</t>
  </si>
  <si>
    <t>Promocja i aktywizacja mieszkańców (usługi pozostałe)</t>
  </si>
  <si>
    <t>Zakup opału na salę</t>
  </si>
  <si>
    <t xml:space="preserve">Zakup paliwa do kosiarki </t>
  </si>
  <si>
    <t>Spotkania aktywizujące lokalną społeczność</t>
  </si>
  <si>
    <t>Koszenie trawy w sezonie (umowa zlecenie)</t>
  </si>
  <si>
    <t>Spotkania wiejskie, integracja (zakup środków żywności)</t>
  </si>
  <si>
    <t>Zakup opału</t>
  </si>
  <si>
    <t>Wydatki w ramach funduszu sołeckiego w 2024 roku</t>
  </si>
  <si>
    <t>Zakup artykułów gospodarczych do utrzymania placu wiejskiego</t>
  </si>
  <si>
    <t>Zakup artykułów gospodarczych do sali wiejskiej</t>
  </si>
  <si>
    <t>Zakup 2 lamp solarnych</t>
  </si>
  <si>
    <t>Lampa na Węgrowej na istniejącym słupie</t>
  </si>
  <si>
    <t>Zakup tłucznia na drogę przy posesji nr 54 w Bukowinie Sycowskiej</t>
  </si>
  <si>
    <t>Zakup kosy spalinowej</t>
  </si>
  <si>
    <t>Naprawa elementów drewnianych na placu wiejskim (zakup nowych elementów drewnianych oraz zakup farb)</t>
  </si>
  <si>
    <t>Zmywarka</t>
  </si>
  <si>
    <t>Czyszczenie strugi + rura spustowa</t>
  </si>
  <si>
    <t>Pellet do ogrzewania świetlicy i straży</t>
  </si>
  <si>
    <t>Namioty zewnętrzne</t>
  </si>
  <si>
    <t>Paliwo, olej, naprawa traktorka do koszenia</t>
  </si>
  <si>
    <t>Umowa zlecenie (koszenie trawy, zakup paliwa, oleju, remont kosy)</t>
  </si>
  <si>
    <t>Doposażenie i konserwacja placu wiejskiego (zakup ławek x 2, lampki solarnej, oleju tarasowego)</t>
  </si>
  <si>
    <t>Zagospodarowanie placu wiejskiego (zakup piasku, trawy, wyrównanie terenu)</t>
  </si>
  <si>
    <t>Garaż + kostka</t>
  </si>
  <si>
    <t>Zabezpieczenia 220 V (naprawa sieci elektrycznej w świetlicy wiejskiej)</t>
  </si>
  <si>
    <t>Wyposażenie świetlicy</t>
  </si>
  <si>
    <t>Wyposażenie plenerowe</t>
  </si>
  <si>
    <t>Zakup lamp (1 solarna, 2 na istniejących słupach)</t>
  </si>
  <si>
    <t>Zakup namiotu</t>
  </si>
  <si>
    <t>Utwardzanie drogi do posesji nr 11 (zakup materiałów)</t>
  </si>
  <si>
    <t>Koszenie placu wokół świetlicy wiejskiej - umowa zlecenie</t>
  </si>
  <si>
    <t>Energia, woda, wywóz nieczystości</t>
  </si>
  <si>
    <t>Spotkania integracyjne (zakup żywności)</t>
  </si>
  <si>
    <t>Spotkania integracyjne (zakup materiałów)</t>
  </si>
  <si>
    <t>Spotkania integracyjne (zakup usługy)</t>
  </si>
  <si>
    <t>Zakup kamery z rejestratorem</t>
  </si>
  <si>
    <t>Zakup lamp solarnych 2 szt.</t>
  </si>
  <si>
    <t>Remont dróg gminnych</t>
  </si>
  <si>
    <t>Zagospodarowanie terenów wiejskich (zakup drzewek, stołów, ławek itp.)</t>
  </si>
  <si>
    <t>Zakup i wymiana drzwi świetlicy wiejskiej</t>
  </si>
  <si>
    <t>Koszenie trawy na placu przy świetlicy wiejskiej (umowa zlecenie)</t>
  </si>
  <si>
    <t>Zakup tłucznia na drogi</t>
  </si>
  <si>
    <t>Projekt zagospodarowania działki nr 27</t>
  </si>
  <si>
    <t>Energia</t>
  </si>
  <si>
    <t>Lada chłodnicza</t>
  </si>
  <si>
    <t>Utrzymanie i remonty placu zabaw (umowa zlecenie)</t>
  </si>
  <si>
    <t>Adaptacja pomieszczenia gospodarczego na łazienkę</t>
  </si>
  <si>
    <t>Naprawa kosiarki</t>
  </si>
  <si>
    <t>Opryskiwacz</t>
  </si>
  <si>
    <t>Zakup i montaż urządzenia do cyfrowego pomiaru prędkości z dofinansowaniem z gminy</t>
  </si>
  <si>
    <t>Promocja wsi, regionalnych produktów, palma, dożynki, Dzień Kobiet, Dzień Dziecka, Dzień Seniora, Mikołajki, warsztaty - zakup żywności)</t>
  </si>
  <si>
    <t>Promocja wsi, regionalnych produktów, palma, dożynki, Dzień Kobiet, Dzień Dziecka, Dzień Seniora, Mikołajki, warsztaty - zakup materiałów</t>
  </si>
  <si>
    <t>Promocja wsi, regionalnych produktów, palma, dożynki, Dzień Kobiet, Dzień Dziecka, Dzień Seniora, Mikołajki, warsztaty - zakup usług</t>
  </si>
  <si>
    <t>Renowacja terenu wokół krzyża wiejskiego + zakup kwiatów i zniczy</t>
  </si>
  <si>
    <t>92195</t>
  </si>
  <si>
    <t>Utrzymanie porządku na placu wiejskim (umowa zlecenie)</t>
  </si>
  <si>
    <t xml:space="preserve">Zakup energii i opału do świetlicy </t>
  </si>
  <si>
    <t>Promocja sołectwa (zakup żywności)</t>
  </si>
  <si>
    <t xml:space="preserve">Zakup mebli kuchennych do Sali wiejskiej </t>
  </si>
  <si>
    <t xml:space="preserve">Wykonanie prac remontowych w świetlicy wiejskiej </t>
  </si>
  <si>
    <t>Koszenie trawy w sezonie (umowa zlecenie) składki ZUS</t>
  </si>
  <si>
    <t>9004</t>
  </si>
  <si>
    <t>Utrzymanie i remonty placu zabaw (umowa zlecenie)  ZUS</t>
  </si>
  <si>
    <t>Zlecenie na usługę koszenia i sprzątania - składki ZUS</t>
  </si>
  <si>
    <t>Umowa zlecenie (koszenie trawy, zakup paliwa, oleju, remont kosy) składki ZUS</t>
  </si>
  <si>
    <t>Zakup paliwa oleju</t>
  </si>
  <si>
    <t>Remont kosy</t>
  </si>
  <si>
    <t>Koszenie trawy (umowa zlecenie) - składki ZUS</t>
  </si>
  <si>
    <t>Koszenie trawy (umowa zlecenie) - FP</t>
  </si>
  <si>
    <t>Promocja sołectwa (Dożynki, Dzień Dziecka i Mikołajki) (zakup artykułów spożywczych)</t>
  </si>
  <si>
    <t>Promocja sołectwa (Dożynki, Dzień Dziecka i Mikołajki) (zakup materiałów)</t>
  </si>
  <si>
    <t>Spotkania wiejskie, integracja (zakup materiałów)</t>
  </si>
  <si>
    <t>Spotkania wiejskie, integracja (zakup usług)</t>
  </si>
  <si>
    <t>Remont drogi gminnej (zakup tłucznia+utwardzenie)</t>
  </si>
  <si>
    <t>Wyposażenie Sali</t>
  </si>
  <si>
    <t>Promocja i aktywizacja mieszkańców (zajup materiałów)</t>
  </si>
  <si>
    <t>Promocja oraz integracja wsi (zakup materiałów)</t>
  </si>
  <si>
    <t>zakup i montaż dwóch lamp na słupach</t>
  </si>
  <si>
    <t>Doposażenie świetlicy w obrusy,naczynia i 2 szt czajników</t>
  </si>
  <si>
    <t>Doposażenie Sali wiejskiej</t>
  </si>
  <si>
    <t>Zakup namiotu reklamowego</t>
  </si>
  <si>
    <t>Wyposażenie sali</t>
  </si>
  <si>
    <t>Projekt i mapa placu sołeckiego</t>
  </si>
  <si>
    <t>900095</t>
  </si>
  <si>
    <t>Paczki świąteczne (mikołajki) dla dzieci (zakup żywności)</t>
  </si>
  <si>
    <t>Paczki świąteczne (mikołajki) dla dzieci (zakup materiałów)</t>
  </si>
  <si>
    <t xml:space="preserve">Załącznik Nr 3
do  Uchwały Nr VIII/ Rady Miejskiej w Międzyborzu
z dnia 30 października 2024 roku
w sprawie zmiany uchwały budżetu gminy na 2024 rok
</t>
  </si>
  <si>
    <t>Malowanie wiaty przystankowej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</si>
</sst>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38"/>
    </font>
    <font>
      <sz val="8"/>
      <name val="Arial"/>
      <family val="2"/>
      <charset val="238"/>
    </font>
    <font>
      <sz val="7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Times New Roman"/>
      <family val="1"/>
      <charset val="238"/>
    </font>
    <font>
      <b/>
      <sz val="8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1">
    <xf numFmtId="0" fontId="0" fillId="0" borderId="0" xfId="0"/>
    <xf numFmtId="49" fontId="3" fillId="0" borderId="0" xfId="0" applyNumberFormat="1" applyFont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left" vertical="center" wrapText="1"/>
    </xf>
    <xf numFmtId="0" fontId="5" fillId="5" borderId="6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4" fontId="5" fillId="5" borderId="7" xfId="0" applyNumberFormat="1" applyFont="1" applyFill="1" applyBorder="1" applyAlignment="1">
      <alignment horizontal="center" vertical="center"/>
    </xf>
    <xf numFmtId="4" fontId="5" fillId="5" borderId="5" xfId="0" applyNumberFormat="1" applyFont="1" applyFill="1" applyBorder="1" applyAlignment="1">
      <alignment horizontal="center" vertical="center"/>
    </xf>
    <xf numFmtId="4" fontId="5" fillId="5" borderId="2" xfId="0" applyNumberFormat="1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4" fontId="3" fillId="4" borderId="7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4" borderId="7" xfId="0" applyFont="1" applyFill="1" applyBorder="1" applyAlignment="1">
      <alignment horizontal="left" vertical="center" wrapText="1"/>
    </xf>
    <xf numFmtId="49" fontId="3" fillId="4" borderId="7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3" fillId="4" borderId="2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4" fontId="3" fillId="4" borderId="1" xfId="0" applyNumberFormat="1" applyFont="1" applyFill="1" applyBorder="1" applyAlignment="1">
      <alignment horizontal="center" vertical="top"/>
    </xf>
    <xf numFmtId="4" fontId="5" fillId="3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center"/>
    </xf>
    <xf numFmtId="2" fontId="5" fillId="4" borderId="0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4" fontId="5" fillId="3" borderId="5" xfId="0" applyNumberFormat="1" applyFont="1" applyFill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4" fontId="5" fillId="3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2" fontId="3" fillId="0" borderId="0" xfId="0" applyNumberFormat="1" applyFont="1" applyBorder="1" applyAlignment="1">
      <alignment horizontal="left" vertical="center"/>
    </xf>
    <xf numFmtId="2" fontId="5" fillId="0" borderId="0" xfId="0" applyNumberFormat="1" applyFont="1" applyBorder="1" applyAlignment="1">
      <alignment horizontal="left" vertical="center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vertical="center" wrapText="1"/>
    </xf>
    <xf numFmtId="0" fontId="2" fillId="4" borderId="0" xfId="0" applyFont="1" applyFill="1" applyAlignment="1">
      <alignment vertical="center"/>
    </xf>
    <xf numFmtId="4" fontId="2" fillId="4" borderId="0" xfId="0" applyNumberFormat="1" applyFont="1" applyFill="1" applyAlignment="1">
      <alignment vertical="center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/>
    </xf>
    <xf numFmtId="4" fontId="3" fillId="4" borderId="2" xfId="0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7" xfId="0" applyNumberFormat="1" applyFont="1" applyFill="1" applyBorder="1" applyAlignment="1">
      <alignment horizontal="center" vertical="center"/>
    </xf>
    <xf numFmtId="4" fontId="3" fillId="4" borderId="5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4" fontId="3" fillId="4" borderId="7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4" fontId="5" fillId="5" borderId="3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92"/>
  <sheetViews>
    <sheetView tabSelected="1" topLeftCell="A106" zoomScale="115" zoomScaleNormal="115" workbookViewId="0">
      <selection activeCell="D120" sqref="D120"/>
    </sheetView>
  </sheetViews>
  <sheetFormatPr defaultColWidth="9.140625" defaultRowHeight="12.75" x14ac:dyDescent="0.2"/>
  <cols>
    <col min="1" max="1" width="3.140625" style="14" bestFit="1" customWidth="1"/>
    <col min="2" max="2" width="12.5703125" style="54" bestFit="1" customWidth="1"/>
    <col min="3" max="3" width="11.85546875" style="52" customWidth="1"/>
    <col min="4" max="4" width="32.42578125" style="60" customWidth="1"/>
    <col min="5" max="5" width="11.42578125" style="52" customWidth="1"/>
    <col min="6" max="6" width="6.140625" style="14" bestFit="1" customWidth="1"/>
    <col min="7" max="7" width="5.5703125" style="1" bestFit="1" customWidth="1"/>
    <col min="8" max="8" width="4.85546875" style="14" bestFit="1" customWidth="1"/>
    <col min="9" max="16384" width="9.140625" style="14"/>
  </cols>
  <sheetData>
    <row r="1" spans="1:8" s="68" customFormat="1" ht="76.5" customHeight="1" x14ac:dyDescent="0.2">
      <c r="A1" s="64"/>
      <c r="B1" s="65"/>
      <c r="C1" s="66"/>
      <c r="D1" s="65" t="s">
        <v>172</v>
      </c>
      <c r="E1" s="67"/>
      <c r="G1" s="69"/>
    </row>
    <row r="2" spans="1:8" s="68" customFormat="1" ht="11.25" hidden="1" x14ac:dyDescent="0.2">
      <c r="A2" s="64"/>
      <c r="B2" s="65"/>
      <c r="C2" s="66"/>
      <c r="D2" s="66"/>
      <c r="E2" s="67"/>
      <c r="G2" s="69"/>
    </row>
    <row r="3" spans="1:8" s="68" customFormat="1" ht="11.25" hidden="1" x14ac:dyDescent="0.2">
      <c r="A3" s="64"/>
      <c r="B3" s="65"/>
      <c r="C3" s="66"/>
      <c r="D3" s="66"/>
      <c r="E3" s="67"/>
      <c r="G3" s="69"/>
    </row>
    <row r="4" spans="1:8" s="68" customFormat="1" ht="11.25" hidden="1" x14ac:dyDescent="0.2">
      <c r="A4" s="64"/>
      <c r="B4" s="65"/>
      <c r="C4" s="66"/>
      <c r="D4" s="66"/>
      <c r="E4" s="67"/>
      <c r="G4" s="69"/>
    </row>
    <row r="5" spans="1:8" s="68" customFormat="1" ht="11.25" hidden="1" x14ac:dyDescent="0.2">
      <c r="A5" s="64"/>
      <c r="B5" s="65"/>
      <c r="C5" s="66"/>
      <c r="D5" s="66"/>
      <c r="E5" s="67"/>
      <c r="G5" s="69"/>
    </row>
    <row r="6" spans="1:8" s="68" customFormat="1" ht="11.25" hidden="1" x14ac:dyDescent="0.2">
      <c r="A6" s="38"/>
      <c r="B6" s="70"/>
      <c r="C6" s="71"/>
      <c r="E6" s="71"/>
      <c r="G6" s="69"/>
    </row>
    <row r="7" spans="1:8" s="38" customFormat="1" ht="11.25" hidden="1" x14ac:dyDescent="0.2">
      <c r="A7" s="113" t="s">
        <v>93</v>
      </c>
      <c r="B7" s="113"/>
      <c r="C7" s="113"/>
      <c r="D7" s="113"/>
      <c r="E7" s="113"/>
      <c r="F7" s="113"/>
      <c r="G7" s="113"/>
      <c r="H7" s="113"/>
    </row>
    <row r="8" spans="1:8" s="38" customFormat="1" ht="11.25" hidden="1" x14ac:dyDescent="0.2">
      <c r="A8" s="113"/>
      <c r="B8" s="113"/>
      <c r="C8" s="113"/>
      <c r="D8" s="113"/>
      <c r="E8" s="113"/>
      <c r="F8" s="113"/>
      <c r="G8" s="113"/>
      <c r="H8" s="113"/>
    </row>
    <row r="9" spans="1:8" hidden="1" x14ac:dyDescent="0.2">
      <c r="A9" s="114"/>
      <c r="B9" s="114"/>
      <c r="C9" s="114"/>
      <c r="D9" s="114"/>
      <c r="E9" s="114"/>
      <c r="F9" s="114"/>
      <c r="G9" s="114"/>
      <c r="H9" s="114"/>
    </row>
    <row r="10" spans="1:8" x14ac:dyDescent="0.2">
      <c r="A10" s="101" t="s">
        <v>0</v>
      </c>
      <c r="B10" s="102" t="s">
        <v>1</v>
      </c>
      <c r="C10" s="20" t="s">
        <v>2</v>
      </c>
      <c r="D10" s="17" t="s">
        <v>3</v>
      </c>
      <c r="E10" s="120" t="s">
        <v>31</v>
      </c>
      <c r="F10" s="118" t="s">
        <v>25</v>
      </c>
      <c r="G10" s="119" t="s">
        <v>26</v>
      </c>
      <c r="H10" s="118" t="s">
        <v>27</v>
      </c>
    </row>
    <row r="11" spans="1:8" x14ac:dyDescent="0.2">
      <c r="A11" s="101"/>
      <c r="B11" s="102"/>
      <c r="C11" s="21" t="s">
        <v>18</v>
      </c>
      <c r="D11" s="18" t="s">
        <v>20</v>
      </c>
      <c r="E11" s="120"/>
      <c r="F11" s="118"/>
      <c r="G11" s="119"/>
      <c r="H11" s="118"/>
    </row>
    <row r="12" spans="1:8" x14ac:dyDescent="0.2">
      <c r="A12" s="101"/>
      <c r="B12" s="102"/>
      <c r="C12" s="22" t="s">
        <v>19</v>
      </c>
      <c r="D12" s="19" t="s">
        <v>21</v>
      </c>
      <c r="E12" s="120"/>
      <c r="F12" s="118"/>
      <c r="G12" s="119"/>
      <c r="H12" s="118"/>
    </row>
    <row r="13" spans="1:8" s="29" customFormat="1" ht="15" customHeight="1" x14ac:dyDescent="0.2">
      <c r="A13" s="103">
        <v>1</v>
      </c>
      <c r="B13" s="104" t="s">
        <v>4</v>
      </c>
      <c r="C13" s="105">
        <v>18217</v>
      </c>
      <c r="D13" s="16" t="s">
        <v>46</v>
      </c>
      <c r="E13" s="39">
        <v>400</v>
      </c>
      <c r="F13" s="27">
        <v>4210</v>
      </c>
      <c r="G13" s="33" t="s">
        <v>50</v>
      </c>
      <c r="H13" s="25"/>
    </row>
    <row r="14" spans="1:8" s="29" customFormat="1" ht="15.75" customHeight="1" x14ac:dyDescent="0.2">
      <c r="A14" s="103"/>
      <c r="B14" s="104"/>
      <c r="C14" s="105"/>
      <c r="D14" s="23" t="s">
        <v>47</v>
      </c>
      <c r="E14" s="39">
        <f>1000+119</f>
        <v>1119</v>
      </c>
      <c r="F14" s="27">
        <v>4220</v>
      </c>
      <c r="G14" s="33" t="s">
        <v>50</v>
      </c>
      <c r="H14" s="25"/>
    </row>
    <row r="15" spans="1:8" s="29" customFormat="1" ht="25.5" x14ac:dyDescent="0.2">
      <c r="A15" s="103"/>
      <c r="B15" s="104"/>
      <c r="C15" s="105"/>
      <c r="D15" s="23" t="s">
        <v>52</v>
      </c>
      <c r="E15" s="39">
        <v>817</v>
      </c>
      <c r="F15" s="27">
        <v>4300</v>
      </c>
      <c r="G15" s="33" t="s">
        <v>50</v>
      </c>
      <c r="H15" s="25"/>
    </row>
    <row r="16" spans="1:8" x14ac:dyDescent="0.2">
      <c r="A16" s="103"/>
      <c r="B16" s="104"/>
      <c r="C16" s="105"/>
      <c r="D16" s="3" t="s">
        <v>65</v>
      </c>
      <c r="E16" s="40">
        <v>500</v>
      </c>
      <c r="F16" s="32">
        <v>4210</v>
      </c>
      <c r="G16" s="4" t="s">
        <v>49</v>
      </c>
      <c r="H16" s="32"/>
    </row>
    <row r="17" spans="1:9" ht="12.75" customHeight="1" x14ac:dyDescent="0.2">
      <c r="A17" s="103"/>
      <c r="B17" s="104"/>
      <c r="C17" s="105"/>
      <c r="D17" s="24" t="s">
        <v>141</v>
      </c>
      <c r="E17" s="41">
        <v>1000</v>
      </c>
      <c r="F17" s="30">
        <v>4170</v>
      </c>
      <c r="G17" s="5" t="s">
        <v>49</v>
      </c>
      <c r="H17" s="30"/>
    </row>
    <row r="18" spans="1:9" ht="25.5" x14ac:dyDescent="0.2">
      <c r="A18" s="103"/>
      <c r="B18" s="104"/>
      <c r="C18" s="105"/>
      <c r="D18" s="24" t="s">
        <v>94</v>
      </c>
      <c r="E18" s="41">
        <v>500</v>
      </c>
      <c r="F18" s="30">
        <v>4210</v>
      </c>
      <c r="G18" s="5" t="s">
        <v>49</v>
      </c>
      <c r="H18" s="30"/>
    </row>
    <row r="19" spans="1:9" x14ac:dyDescent="0.2">
      <c r="A19" s="103"/>
      <c r="B19" s="104"/>
      <c r="C19" s="105"/>
      <c r="D19" s="3" t="s">
        <v>61</v>
      </c>
      <c r="E19" s="40">
        <f>14000-119</f>
        <v>13881</v>
      </c>
      <c r="F19" s="30">
        <v>6050</v>
      </c>
      <c r="G19" s="5" t="s">
        <v>48</v>
      </c>
      <c r="H19" s="32"/>
    </row>
    <row r="20" spans="1:9" x14ac:dyDescent="0.2">
      <c r="A20" s="106" t="s">
        <v>5</v>
      </c>
      <c r="B20" s="107"/>
      <c r="C20" s="107"/>
      <c r="D20" s="108"/>
      <c r="E20" s="42">
        <f>SUM(E13:E19)</f>
        <v>18217</v>
      </c>
      <c r="F20" s="32"/>
      <c r="G20" s="4"/>
      <c r="H20" s="32"/>
    </row>
    <row r="21" spans="1:9" s="29" customFormat="1" ht="37.5" customHeight="1" x14ac:dyDescent="0.2">
      <c r="A21" s="109">
        <v>2</v>
      </c>
      <c r="B21" s="110" t="s">
        <v>6</v>
      </c>
      <c r="C21" s="111">
        <v>47058</v>
      </c>
      <c r="D21" s="2" t="s">
        <v>53</v>
      </c>
      <c r="E21" s="43">
        <f>1500+258</f>
        <v>1758</v>
      </c>
      <c r="F21" s="32">
        <v>4220</v>
      </c>
      <c r="G21" s="4" t="s">
        <v>50</v>
      </c>
      <c r="H21" s="30"/>
      <c r="I21" s="44"/>
    </row>
    <row r="22" spans="1:9" s="29" customFormat="1" ht="43.5" customHeight="1" x14ac:dyDescent="0.2">
      <c r="A22" s="103"/>
      <c r="B22" s="104"/>
      <c r="C22" s="105"/>
      <c r="D22" s="2" t="s">
        <v>54</v>
      </c>
      <c r="E22" s="43">
        <f>200+250</f>
        <v>450</v>
      </c>
      <c r="F22" s="32">
        <v>4210</v>
      </c>
      <c r="G22" s="4" t="s">
        <v>50</v>
      </c>
      <c r="H22" s="30"/>
      <c r="I22" s="44"/>
    </row>
    <row r="23" spans="1:9" s="29" customFormat="1" ht="39" customHeight="1" x14ac:dyDescent="0.2">
      <c r="A23" s="103"/>
      <c r="B23" s="104"/>
      <c r="C23" s="105"/>
      <c r="D23" s="2" t="s">
        <v>55</v>
      </c>
      <c r="E23" s="43">
        <f>2000+250</f>
        <v>2250</v>
      </c>
      <c r="F23" s="32">
        <v>4300</v>
      </c>
      <c r="G23" s="4" t="s">
        <v>50</v>
      </c>
      <c r="H23" s="30"/>
      <c r="I23" s="44"/>
    </row>
    <row r="24" spans="1:9" s="29" customFormat="1" ht="39.75" customHeight="1" x14ac:dyDescent="0.2">
      <c r="A24" s="103"/>
      <c r="B24" s="104"/>
      <c r="C24" s="105"/>
      <c r="D24" s="2" t="s">
        <v>56</v>
      </c>
      <c r="E24" s="43">
        <v>1000</v>
      </c>
      <c r="F24" s="32">
        <v>4190</v>
      </c>
      <c r="G24" s="4" t="s">
        <v>50</v>
      </c>
      <c r="H24" s="30"/>
      <c r="I24" s="44"/>
    </row>
    <row r="25" spans="1:9" ht="25.5" x14ac:dyDescent="0.2">
      <c r="A25" s="103"/>
      <c r="B25" s="104"/>
      <c r="C25" s="105"/>
      <c r="D25" s="2" t="s">
        <v>33</v>
      </c>
      <c r="E25" s="45">
        <v>2000</v>
      </c>
      <c r="F25" s="30">
        <v>4170</v>
      </c>
      <c r="G25" s="5" t="s">
        <v>49</v>
      </c>
      <c r="H25" s="30"/>
    </row>
    <row r="26" spans="1:9" ht="25.5" customHeight="1" x14ac:dyDescent="0.2">
      <c r="A26" s="103"/>
      <c r="B26" s="104"/>
      <c r="C26" s="105"/>
      <c r="D26" s="2" t="s">
        <v>66</v>
      </c>
      <c r="E26" s="43">
        <f>1000+400</f>
        <v>1400</v>
      </c>
      <c r="F26" s="32">
        <v>4210</v>
      </c>
      <c r="G26" s="4" t="s">
        <v>49</v>
      </c>
      <c r="H26" s="32"/>
    </row>
    <row r="27" spans="1:9" x14ac:dyDescent="0.2">
      <c r="A27" s="103"/>
      <c r="B27" s="104"/>
      <c r="C27" s="105"/>
      <c r="D27" s="2" t="s">
        <v>34</v>
      </c>
      <c r="E27" s="43">
        <f>400-400</f>
        <v>0</v>
      </c>
      <c r="F27" s="32">
        <v>4270</v>
      </c>
      <c r="G27" s="4" t="s">
        <v>49</v>
      </c>
      <c r="H27" s="32"/>
    </row>
    <row r="28" spans="1:9" s="29" customFormat="1" x14ac:dyDescent="0.2">
      <c r="A28" s="103"/>
      <c r="B28" s="104"/>
      <c r="C28" s="105"/>
      <c r="D28" s="2" t="s">
        <v>67</v>
      </c>
      <c r="E28" s="45">
        <f>1758-258-250-250</f>
        <v>1000</v>
      </c>
      <c r="F28" s="30">
        <v>4220</v>
      </c>
      <c r="G28" s="5" t="s">
        <v>140</v>
      </c>
      <c r="H28" s="30"/>
      <c r="I28" s="44"/>
    </row>
    <row r="29" spans="1:9" x14ac:dyDescent="0.2">
      <c r="A29" s="103"/>
      <c r="B29" s="104"/>
      <c r="C29" s="105"/>
      <c r="D29" s="2" t="s">
        <v>35</v>
      </c>
      <c r="E29" s="43">
        <v>4000</v>
      </c>
      <c r="F29" s="32">
        <v>4210</v>
      </c>
      <c r="G29" s="15" t="s">
        <v>50</v>
      </c>
      <c r="H29" s="32"/>
      <c r="I29" s="46"/>
    </row>
    <row r="30" spans="1:9" x14ac:dyDescent="0.2">
      <c r="A30" s="103"/>
      <c r="B30" s="104"/>
      <c r="C30" s="105"/>
      <c r="D30" s="2" t="s">
        <v>95</v>
      </c>
      <c r="E30" s="43">
        <v>1000</v>
      </c>
      <c r="F30" s="25">
        <v>4210</v>
      </c>
      <c r="G30" s="5" t="s">
        <v>50</v>
      </c>
      <c r="H30" s="32"/>
    </row>
    <row r="31" spans="1:9" x14ac:dyDescent="0.2">
      <c r="A31" s="103"/>
      <c r="B31" s="104"/>
      <c r="C31" s="105"/>
      <c r="D31" s="2" t="s">
        <v>96</v>
      </c>
      <c r="E31" s="43">
        <f>18000-5000</f>
        <v>13000</v>
      </c>
      <c r="F31" s="25">
        <v>6050</v>
      </c>
      <c r="G31" s="5" t="s">
        <v>57</v>
      </c>
      <c r="H31" s="32"/>
    </row>
    <row r="32" spans="1:9" x14ac:dyDescent="0.2">
      <c r="A32" s="103"/>
      <c r="B32" s="104"/>
      <c r="C32" s="105"/>
      <c r="D32" s="2" t="s">
        <v>97</v>
      </c>
      <c r="E32" s="43">
        <f>4000+5000</f>
        <v>9000</v>
      </c>
      <c r="F32" s="25">
        <v>6050</v>
      </c>
      <c r="G32" s="5" t="s">
        <v>57</v>
      </c>
      <c r="H32" s="32"/>
    </row>
    <row r="33" spans="1:9" ht="16.5" customHeight="1" x14ac:dyDescent="0.2">
      <c r="A33" s="103"/>
      <c r="B33" s="104"/>
      <c r="C33" s="105"/>
      <c r="D33" s="2" t="s">
        <v>98</v>
      </c>
      <c r="E33" s="43">
        <v>3000</v>
      </c>
      <c r="F33" s="25">
        <v>6050</v>
      </c>
      <c r="G33" s="5" t="s">
        <v>48</v>
      </c>
      <c r="H33" s="32"/>
    </row>
    <row r="34" spans="1:9" x14ac:dyDescent="0.2">
      <c r="A34" s="103"/>
      <c r="B34" s="104"/>
      <c r="C34" s="105"/>
      <c r="D34" s="2" t="s">
        <v>99</v>
      </c>
      <c r="E34" s="43">
        <v>4000</v>
      </c>
      <c r="F34" s="25">
        <v>4210</v>
      </c>
      <c r="G34" s="5" t="s">
        <v>49</v>
      </c>
      <c r="H34" s="32"/>
    </row>
    <row r="35" spans="1:9" x14ac:dyDescent="0.2">
      <c r="A35" s="103"/>
      <c r="B35" s="104"/>
      <c r="C35" s="105"/>
      <c r="D35" s="2" t="s">
        <v>68</v>
      </c>
      <c r="E35" s="43">
        <f>2000-2000</f>
        <v>0</v>
      </c>
      <c r="F35" s="25">
        <v>4220</v>
      </c>
      <c r="G35" s="5" t="s">
        <v>140</v>
      </c>
      <c r="H35" s="32"/>
    </row>
    <row r="36" spans="1:9" x14ac:dyDescent="0.2">
      <c r="A36" s="103"/>
      <c r="B36" s="104"/>
      <c r="C36" s="105"/>
      <c r="D36" s="2" t="s">
        <v>165</v>
      </c>
      <c r="E36" s="43">
        <v>2000</v>
      </c>
      <c r="F36" s="25">
        <v>4210</v>
      </c>
      <c r="G36" s="5" t="s">
        <v>50</v>
      </c>
      <c r="H36" s="32"/>
    </row>
    <row r="37" spans="1:9" ht="20.25" customHeight="1" x14ac:dyDescent="0.2">
      <c r="A37" s="103"/>
      <c r="B37" s="104"/>
      <c r="C37" s="105"/>
      <c r="D37" s="2" t="s">
        <v>100</v>
      </c>
      <c r="E37" s="43">
        <v>1200</v>
      </c>
      <c r="F37" s="30">
        <v>4210</v>
      </c>
      <c r="G37" s="5" t="s">
        <v>51</v>
      </c>
      <c r="H37" s="32"/>
      <c r="I37" s="46"/>
    </row>
    <row r="38" spans="1:9" x14ac:dyDescent="0.2">
      <c r="A38" s="106" t="s">
        <v>7</v>
      </c>
      <c r="B38" s="107"/>
      <c r="C38" s="107"/>
      <c r="D38" s="108"/>
      <c r="E38" s="47">
        <f>SUM(E21:E37)</f>
        <v>47058</v>
      </c>
      <c r="F38" s="32"/>
      <c r="G38" s="4"/>
      <c r="H38" s="32"/>
    </row>
    <row r="39" spans="1:9" s="29" customFormat="1" x14ac:dyDescent="0.2">
      <c r="A39" s="109">
        <v>3</v>
      </c>
      <c r="B39" s="110" t="s">
        <v>8</v>
      </c>
      <c r="C39" s="111">
        <v>24750</v>
      </c>
      <c r="D39" s="56" t="s">
        <v>70</v>
      </c>
      <c r="E39" s="26">
        <f>4000-125-191</f>
        <v>3684</v>
      </c>
      <c r="F39" s="25">
        <v>4210</v>
      </c>
      <c r="G39" s="5" t="s">
        <v>50</v>
      </c>
      <c r="H39" s="25"/>
    </row>
    <row r="40" spans="1:9" s="29" customFormat="1" x14ac:dyDescent="0.2">
      <c r="A40" s="103"/>
      <c r="B40" s="104"/>
      <c r="C40" s="105"/>
      <c r="D40" s="56" t="s">
        <v>101</v>
      </c>
      <c r="E40" s="48">
        <v>2000</v>
      </c>
      <c r="F40" s="30">
        <v>4210</v>
      </c>
      <c r="G40" s="5" t="s">
        <v>50</v>
      </c>
      <c r="H40" s="25"/>
    </row>
    <row r="41" spans="1:9" s="29" customFormat="1" x14ac:dyDescent="0.2">
      <c r="A41" s="103"/>
      <c r="B41" s="104"/>
      <c r="C41" s="105"/>
      <c r="D41" s="56" t="s">
        <v>102</v>
      </c>
      <c r="E41" s="48">
        <f>6000-4200</f>
        <v>1800</v>
      </c>
      <c r="F41" s="30">
        <v>4300</v>
      </c>
      <c r="G41" s="5" t="s">
        <v>51</v>
      </c>
      <c r="H41" s="25"/>
    </row>
    <row r="42" spans="1:9" s="29" customFormat="1" x14ac:dyDescent="0.2">
      <c r="A42" s="103"/>
      <c r="B42" s="104"/>
      <c r="C42" s="105"/>
      <c r="D42" s="56" t="s">
        <v>103</v>
      </c>
      <c r="E42" s="48">
        <f>3000-16</f>
        <v>2984</v>
      </c>
      <c r="F42" s="30">
        <v>4210</v>
      </c>
      <c r="G42" s="5" t="s">
        <v>50</v>
      </c>
      <c r="H42" s="25"/>
    </row>
    <row r="43" spans="1:9" s="29" customFormat="1" x14ac:dyDescent="0.2">
      <c r="A43" s="103"/>
      <c r="B43" s="104"/>
      <c r="C43" s="105"/>
      <c r="D43" s="56" t="s">
        <v>36</v>
      </c>
      <c r="E43" s="48">
        <v>600</v>
      </c>
      <c r="F43" s="30">
        <v>4260</v>
      </c>
      <c r="G43" s="5" t="s">
        <v>50</v>
      </c>
      <c r="H43" s="25"/>
    </row>
    <row r="44" spans="1:9" x14ac:dyDescent="0.2">
      <c r="A44" s="103"/>
      <c r="B44" s="104"/>
      <c r="C44" s="105"/>
      <c r="D44" s="56" t="s">
        <v>105</v>
      </c>
      <c r="E44" s="26">
        <f>3000+191+16</f>
        <v>3207</v>
      </c>
      <c r="F44" s="30">
        <v>4210</v>
      </c>
      <c r="G44" s="5" t="s">
        <v>49</v>
      </c>
      <c r="H44" s="30"/>
    </row>
    <row r="45" spans="1:9" x14ac:dyDescent="0.2">
      <c r="A45" s="103"/>
      <c r="B45" s="104"/>
      <c r="C45" s="105"/>
      <c r="D45" s="56" t="s">
        <v>163</v>
      </c>
      <c r="E45" s="97">
        <v>7000</v>
      </c>
      <c r="F45" s="30">
        <v>4300</v>
      </c>
      <c r="G45" s="5" t="s">
        <v>57</v>
      </c>
      <c r="H45" s="30"/>
    </row>
    <row r="46" spans="1:9" x14ac:dyDescent="0.2">
      <c r="A46" s="103"/>
      <c r="B46" s="104"/>
      <c r="C46" s="105"/>
      <c r="D46" s="2" t="s">
        <v>69</v>
      </c>
      <c r="E46" s="45">
        <v>1000</v>
      </c>
      <c r="F46" s="30">
        <v>4170</v>
      </c>
      <c r="G46" s="5" t="s">
        <v>49</v>
      </c>
      <c r="H46" s="30"/>
    </row>
    <row r="47" spans="1:9" s="29" customFormat="1" x14ac:dyDescent="0.2">
      <c r="A47" s="103"/>
      <c r="B47" s="104"/>
      <c r="C47" s="105"/>
      <c r="D47" s="57" t="s">
        <v>104</v>
      </c>
      <c r="E47" s="45">
        <f>2675-2675</f>
        <v>0</v>
      </c>
      <c r="F47" s="30">
        <v>4210</v>
      </c>
      <c r="G47" s="30">
        <v>90095</v>
      </c>
      <c r="H47" s="25"/>
    </row>
    <row r="48" spans="1:9" s="29" customFormat="1" ht="25.5" x14ac:dyDescent="0.2">
      <c r="A48" s="103"/>
      <c r="B48" s="104"/>
      <c r="C48" s="105"/>
      <c r="D48" s="56" t="s">
        <v>156</v>
      </c>
      <c r="E48" s="45">
        <v>200</v>
      </c>
      <c r="F48" s="30">
        <v>4210</v>
      </c>
      <c r="G48" s="30">
        <v>92109</v>
      </c>
      <c r="H48" s="25"/>
    </row>
    <row r="49" spans="1:8" s="29" customFormat="1" ht="23.25" customHeight="1" x14ac:dyDescent="0.2">
      <c r="A49" s="103"/>
      <c r="B49" s="104"/>
      <c r="C49" s="105"/>
      <c r="D49" s="56" t="s">
        <v>155</v>
      </c>
      <c r="E49" s="45">
        <v>1200</v>
      </c>
      <c r="F49" s="30">
        <v>4220</v>
      </c>
      <c r="G49" s="30">
        <v>92109</v>
      </c>
      <c r="H49" s="25"/>
    </row>
    <row r="50" spans="1:8" ht="15" customHeight="1" x14ac:dyDescent="0.2">
      <c r="A50" s="115"/>
      <c r="B50" s="116"/>
      <c r="C50" s="117"/>
      <c r="D50" s="56" t="s">
        <v>71</v>
      </c>
      <c r="E50" s="43">
        <f>2475-1200-200</f>
        <v>1075</v>
      </c>
      <c r="F50" s="34">
        <v>4300</v>
      </c>
      <c r="G50" s="4" t="s">
        <v>50</v>
      </c>
      <c r="H50" s="32"/>
    </row>
    <row r="51" spans="1:8" x14ac:dyDescent="0.2">
      <c r="A51" s="106" t="s">
        <v>7</v>
      </c>
      <c r="B51" s="107"/>
      <c r="C51" s="107"/>
      <c r="D51" s="108"/>
      <c r="E51" s="49">
        <f>SUM(E39:E50)</f>
        <v>24750</v>
      </c>
      <c r="F51" s="32"/>
      <c r="G51" s="4"/>
      <c r="H51" s="32"/>
    </row>
    <row r="52" spans="1:8" s="29" customFormat="1" x14ac:dyDescent="0.2">
      <c r="A52" s="109">
        <v>4</v>
      </c>
      <c r="B52" s="110" t="s">
        <v>23</v>
      </c>
      <c r="C52" s="111">
        <v>15906</v>
      </c>
      <c r="D52" s="2" t="s">
        <v>159</v>
      </c>
      <c r="E52" s="28">
        <f>3000+7806</f>
        <v>10806</v>
      </c>
      <c r="F52" s="25">
        <v>6050</v>
      </c>
      <c r="G52" s="5" t="s">
        <v>48</v>
      </c>
      <c r="H52" s="25"/>
    </row>
    <row r="53" spans="1:8" ht="25.5" x14ac:dyDescent="0.2">
      <c r="A53" s="103"/>
      <c r="B53" s="104"/>
      <c r="C53" s="105"/>
      <c r="D53" s="2" t="s">
        <v>106</v>
      </c>
      <c r="E53" s="50">
        <f>1050-114-100-200</f>
        <v>636</v>
      </c>
      <c r="F53" s="30">
        <v>4170</v>
      </c>
      <c r="G53" s="5" t="s">
        <v>49</v>
      </c>
      <c r="H53" s="30"/>
    </row>
    <row r="54" spans="1:8" ht="25.5" x14ac:dyDescent="0.2">
      <c r="A54" s="103"/>
      <c r="B54" s="104"/>
      <c r="C54" s="105"/>
      <c r="D54" s="2" t="s">
        <v>150</v>
      </c>
      <c r="E54" s="50">
        <v>114</v>
      </c>
      <c r="F54" s="30">
        <v>4110</v>
      </c>
      <c r="G54" s="5" t="s">
        <v>49</v>
      </c>
      <c r="H54" s="30"/>
    </row>
    <row r="55" spans="1:8" x14ac:dyDescent="0.2">
      <c r="A55" s="103"/>
      <c r="B55" s="104"/>
      <c r="C55" s="105"/>
      <c r="D55" s="2" t="s">
        <v>151</v>
      </c>
      <c r="E55" s="50">
        <v>100</v>
      </c>
      <c r="F55" s="30">
        <v>4210</v>
      </c>
      <c r="G55" s="5" t="s">
        <v>49</v>
      </c>
      <c r="H55" s="30"/>
    </row>
    <row r="56" spans="1:8" x14ac:dyDescent="0.2">
      <c r="A56" s="103"/>
      <c r="B56" s="104"/>
      <c r="C56" s="105"/>
      <c r="D56" s="2" t="s">
        <v>152</v>
      </c>
      <c r="E56" s="50">
        <v>200</v>
      </c>
      <c r="F56" s="30">
        <v>4300</v>
      </c>
      <c r="G56" s="5" t="s">
        <v>49</v>
      </c>
      <c r="H56" s="30"/>
    </row>
    <row r="57" spans="1:8" x14ac:dyDescent="0.2">
      <c r="A57" s="103"/>
      <c r="B57" s="104"/>
      <c r="C57" s="105"/>
      <c r="D57" s="2" t="s">
        <v>76</v>
      </c>
      <c r="E57" s="50">
        <f>7806-7806</f>
        <v>0</v>
      </c>
      <c r="F57" s="25">
        <v>6050</v>
      </c>
      <c r="G57" s="5" t="s">
        <v>57</v>
      </c>
      <c r="H57" s="30"/>
    </row>
    <row r="58" spans="1:8" ht="38.25" x14ac:dyDescent="0.2">
      <c r="A58" s="103"/>
      <c r="B58" s="104"/>
      <c r="C58" s="105"/>
      <c r="D58" s="2" t="s">
        <v>107</v>
      </c>
      <c r="E58" s="50">
        <v>1300</v>
      </c>
      <c r="F58" s="30">
        <v>4210</v>
      </c>
      <c r="G58" s="30">
        <v>90095</v>
      </c>
      <c r="H58" s="30"/>
    </row>
    <row r="59" spans="1:8" x14ac:dyDescent="0.2">
      <c r="A59" s="103"/>
      <c r="B59" s="104"/>
      <c r="C59" s="105"/>
      <c r="D59" s="2" t="s">
        <v>162</v>
      </c>
      <c r="E59" s="50">
        <v>35</v>
      </c>
      <c r="F59" s="30">
        <v>4210</v>
      </c>
      <c r="G59" s="30">
        <v>92109</v>
      </c>
      <c r="H59" s="30"/>
    </row>
    <row r="60" spans="1:8" x14ac:dyDescent="0.2">
      <c r="A60" s="103"/>
      <c r="B60" s="104"/>
      <c r="C60" s="105"/>
      <c r="D60" s="2" t="s">
        <v>72</v>
      </c>
      <c r="E60" s="50">
        <f>1000-35</f>
        <v>965</v>
      </c>
      <c r="F60" s="25">
        <v>4220</v>
      </c>
      <c r="G60" s="5" t="s">
        <v>50</v>
      </c>
      <c r="H60" s="30"/>
    </row>
    <row r="61" spans="1:8" ht="25.5" x14ac:dyDescent="0.2">
      <c r="A61" s="115"/>
      <c r="B61" s="116"/>
      <c r="C61" s="117"/>
      <c r="D61" s="6" t="s">
        <v>108</v>
      </c>
      <c r="E61" s="43">
        <v>1750</v>
      </c>
      <c r="F61" s="30">
        <v>4210</v>
      </c>
      <c r="G61" s="5" t="s">
        <v>49</v>
      </c>
      <c r="H61" s="30"/>
    </row>
    <row r="62" spans="1:8" x14ac:dyDescent="0.2">
      <c r="A62" s="106" t="s">
        <v>7</v>
      </c>
      <c r="B62" s="107"/>
      <c r="C62" s="107"/>
      <c r="D62" s="112"/>
      <c r="E62" s="49">
        <f>SUM(E52:E61)</f>
        <v>15906</v>
      </c>
      <c r="F62" s="35"/>
      <c r="G62" s="31"/>
      <c r="H62" s="32"/>
    </row>
    <row r="63" spans="1:8" s="29" customFormat="1" x14ac:dyDescent="0.2">
      <c r="A63" s="109">
        <v>5</v>
      </c>
      <c r="B63" s="110" t="s">
        <v>9</v>
      </c>
      <c r="C63" s="111">
        <f>E63+E64+E66+E67+E68+E69+E70+E71+E72</f>
        <v>20457</v>
      </c>
      <c r="D63" s="23" t="s">
        <v>74</v>
      </c>
      <c r="E63" s="45">
        <v>600</v>
      </c>
      <c r="F63" s="25">
        <v>4260</v>
      </c>
      <c r="G63" s="5" t="s">
        <v>50</v>
      </c>
      <c r="H63" s="25"/>
    </row>
    <row r="64" spans="1:8" x14ac:dyDescent="0.2">
      <c r="A64" s="103"/>
      <c r="B64" s="104"/>
      <c r="C64" s="105"/>
      <c r="D64" s="58" t="s">
        <v>73</v>
      </c>
      <c r="E64" s="43">
        <v>400</v>
      </c>
      <c r="F64" s="25">
        <v>4210</v>
      </c>
      <c r="G64" s="5" t="s">
        <v>49</v>
      </c>
      <c r="H64" s="34"/>
    </row>
    <row r="65" spans="1:8" x14ac:dyDescent="0.2">
      <c r="A65" s="103"/>
      <c r="B65" s="104"/>
      <c r="C65" s="105"/>
      <c r="D65" s="58" t="s">
        <v>160</v>
      </c>
      <c r="E65" s="43">
        <v>69</v>
      </c>
      <c r="F65" s="25">
        <v>4210</v>
      </c>
      <c r="G65" s="5" t="s">
        <v>50</v>
      </c>
      <c r="H65" s="32"/>
    </row>
    <row r="66" spans="1:8" x14ac:dyDescent="0.2">
      <c r="A66" s="103"/>
      <c r="B66" s="104"/>
      <c r="C66" s="105"/>
      <c r="D66" s="3" t="s">
        <v>37</v>
      </c>
      <c r="E66" s="43">
        <f>2000-1000-69</f>
        <v>931</v>
      </c>
      <c r="F66" s="30">
        <v>4210</v>
      </c>
      <c r="G66" s="5" t="s">
        <v>50</v>
      </c>
      <c r="H66" s="32"/>
    </row>
    <row r="67" spans="1:8" s="29" customFormat="1" x14ac:dyDescent="0.2">
      <c r="A67" s="103"/>
      <c r="B67" s="104"/>
      <c r="C67" s="105"/>
      <c r="D67" s="3" t="s">
        <v>143</v>
      </c>
      <c r="E67" s="43">
        <f>1000+1100</f>
        <v>2100</v>
      </c>
      <c r="F67" s="30">
        <v>4220</v>
      </c>
      <c r="G67" s="5" t="s">
        <v>50</v>
      </c>
      <c r="H67" s="25"/>
    </row>
    <row r="68" spans="1:8" ht="25.5" x14ac:dyDescent="0.2">
      <c r="A68" s="103"/>
      <c r="B68" s="104"/>
      <c r="C68" s="105"/>
      <c r="D68" s="6" t="s">
        <v>110</v>
      </c>
      <c r="E68" s="43">
        <v>1000</v>
      </c>
      <c r="F68" s="30">
        <v>4300</v>
      </c>
      <c r="G68" s="5" t="s">
        <v>51</v>
      </c>
      <c r="H68" s="32"/>
    </row>
    <row r="69" spans="1:8" x14ac:dyDescent="0.2">
      <c r="A69" s="103"/>
      <c r="B69" s="104"/>
      <c r="C69" s="105"/>
      <c r="D69" s="6" t="s">
        <v>109</v>
      </c>
      <c r="E69" s="43">
        <v>0</v>
      </c>
      <c r="F69" s="30">
        <v>6050</v>
      </c>
      <c r="G69" s="5" t="s">
        <v>51</v>
      </c>
      <c r="H69" s="32"/>
    </row>
    <row r="70" spans="1:8" ht="25.5" x14ac:dyDescent="0.2">
      <c r="A70" s="103"/>
      <c r="B70" s="104"/>
      <c r="C70" s="105"/>
      <c r="D70" s="6" t="s">
        <v>145</v>
      </c>
      <c r="E70" s="43">
        <f>5000-1100</f>
        <v>3900</v>
      </c>
      <c r="F70" s="30">
        <v>4270</v>
      </c>
      <c r="G70" s="5" t="s">
        <v>51</v>
      </c>
      <c r="H70" s="32"/>
    </row>
    <row r="71" spans="1:8" x14ac:dyDescent="0.2">
      <c r="A71" s="103"/>
      <c r="B71" s="104"/>
      <c r="C71" s="105"/>
      <c r="D71" s="6" t="s">
        <v>111</v>
      </c>
      <c r="E71" s="43">
        <v>7326</v>
      </c>
      <c r="F71" s="30">
        <v>4210</v>
      </c>
      <c r="G71" s="5" t="s">
        <v>50</v>
      </c>
      <c r="H71" s="32"/>
    </row>
    <row r="72" spans="1:8" x14ac:dyDescent="0.2">
      <c r="A72" s="80"/>
      <c r="B72" s="79"/>
      <c r="C72" s="96"/>
      <c r="D72" s="6" t="s">
        <v>112</v>
      </c>
      <c r="E72" s="43">
        <v>4200</v>
      </c>
      <c r="F72" s="30">
        <v>4210</v>
      </c>
      <c r="G72" s="30">
        <v>90095</v>
      </c>
      <c r="H72" s="32"/>
    </row>
    <row r="73" spans="1:8" s="29" customFormat="1" x14ac:dyDescent="0.2">
      <c r="A73" s="84" t="s">
        <v>7</v>
      </c>
      <c r="B73" s="85"/>
      <c r="C73" s="85"/>
      <c r="D73" s="86"/>
      <c r="E73" s="51">
        <f>SUM(E63:E72)</f>
        <v>20526</v>
      </c>
      <c r="F73" s="34"/>
      <c r="G73" s="4"/>
      <c r="H73" s="30"/>
    </row>
    <row r="74" spans="1:8" x14ac:dyDescent="0.2">
      <c r="A74" s="109">
        <v>6</v>
      </c>
      <c r="B74" s="110" t="s">
        <v>11</v>
      </c>
      <c r="C74" s="111">
        <v>35970</v>
      </c>
      <c r="D74" s="59" t="s">
        <v>113</v>
      </c>
      <c r="E74" s="43">
        <f>15000-6000-2500</f>
        <v>6500</v>
      </c>
      <c r="F74" s="25">
        <v>6050</v>
      </c>
      <c r="G74" s="5" t="s">
        <v>57</v>
      </c>
      <c r="H74" s="32"/>
    </row>
    <row r="75" spans="1:8" x14ac:dyDescent="0.2">
      <c r="A75" s="103"/>
      <c r="B75" s="104"/>
      <c r="C75" s="105"/>
      <c r="D75" s="59" t="s">
        <v>114</v>
      </c>
      <c r="E75" s="43">
        <f>8000-670</f>
        <v>7330</v>
      </c>
      <c r="F75" s="30">
        <v>4210</v>
      </c>
      <c r="G75" s="30">
        <v>90095</v>
      </c>
      <c r="H75" s="32"/>
    </row>
    <row r="76" spans="1:8" x14ac:dyDescent="0.2">
      <c r="A76" s="103"/>
      <c r="B76" s="104"/>
      <c r="C76" s="105"/>
      <c r="D76" s="59" t="s">
        <v>75</v>
      </c>
      <c r="E76" s="43">
        <f>6000+2500</f>
        <v>8500</v>
      </c>
      <c r="F76" s="30">
        <v>4210</v>
      </c>
      <c r="G76" s="30">
        <v>90095</v>
      </c>
      <c r="H76" s="32"/>
    </row>
    <row r="77" spans="1:8" ht="25.5" x14ac:dyDescent="0.2">
      <c r="A77" s="103"/>
      <c r="B77" s="104"/>
      <c r="C77" s="105"/>
      <c r="D77" s="6" t="s">
        <v>115</v>
      </c>
      <c r="E77" s="43">
        <v>6000</v>
      </c>
      <c r="F77" s="30">
        <v>4270</v>
      </c>
      <c r="G77" s="5" t="s">
        <v>48</v>
      </c>
      <c r="H77" s="30"/>
    </row>
    <row r="78" spans="1:8" s="29" customFormat="1" ht="25.5" x14ac:dyDescent="0.2">
      <c r="A78" s="103"/>
      <c r="B78" s="104"/>
      <c r="C78" s="105"/>
      <c r="D78" s="2" t="s">
        <v>116</v>
      </c>
      <c r="E78" s="45">
        <v>1000</v>
      </c>
      <c r="F78" s="25">
        <v>4170</v>
      </c>
      <c r="G78" s="5" t="s">
        <v>49</v>
      </c>
      <c r="H78" s="30"/>
    </row>
    <row r="79" spans="1:8" s="29" customFormat="1" x14ac:dyDescent="0.2">
      <c r="A79" s="103"/>
      <c r="B79" s="104"/>
      <c r="C79" s="105"/>
      <c r="D79" s="2" t="s">
        <v>117</v>
      </c>
      <c r="E79" s="45">
        <f>1000-150</f>
        <v>850</v>
      </c>
      <c r="F79" s="25">
        <v>4260</v>
      </c>
      <c r="G79" s="5" t="s">
        <v>50</v>
      </c>
      <c r="H79" s="30"/>
    </row>
    <row r="80" spans="1:8" s="29" customFormat="1" x14ac:dyDescent="0.2">
      <c r="A80" s="103"/>
      <c r="B80" s="104"/>
      <c r="C80" s="105"/>
      <c r="D80" s="2" t="s">
        <v>117</v>
      </c>
      <c r="E80" s="45">
        <v>150</v>
      </c>
      <c r="F80" s="25">
        <v>4300</v>
      </c>
      <c r="G80" s="5" t="s">
        <v>50</v>
      </c>
      <c r="H80" s="30"/>
    </row>
    <row r="81" spans="1:9" s="29" customFormat="1" x14ac:dyDescent="0.2">
      <c r="A81" s="103"/>
      <c r="B81" s="104"/>
      <c r="C81" s="105"/>
      <c r="D81" s="2" t="s">
        <v>118</v>
      </c>
      <c r="E81" s="45">
        <f>1000+670+200+250</f>
        <v>2120</v>
      </c>
      <c r="F81" s="25">
        <v>4220</v>
      </c>
      <c r="G81" s="5" t="s">
        <v>50</v>
      </c>
      <c r="H81" s="30"/>
    </row>
    <row r="82" spans="1:9" s="29" customFormat="1" x14ac:dyDescent="0.2">
      <c r="A82" s="103"/>
      <c r="B82" s="104"/>
      <c r="C82" s="105"/>
      <c r="D82" s="2" t="s">
        <v>119</v>
      </c>
      <c r="E82" s="45">
        <f>500-200</f>
        <v>300</v>
      </c>
      <c r="F82" s="25">
        <v>4210</v>
      </c>
      <c r="G82" s="5" t="s">
        <v>50</v>
      </c>
      <c r="H82" s="30"/>
    </row>
    <row r="83" spans="1:9" s="29" customFormat="1" x14ac:dyDescent="0.2">
      <c r="A83" s="103"/>
      <c r="B83" s="104"/>
      <c r="C83" s="105"/>
      <c r="D83" s="2" t="s">
        <v>120</v>
      </c>
      <c r="E83" s="45">
        <f>2000-250</f>
        <v>1750</v>
      </c>
      <c r="F83" s="25">
        <v>4300</v>
      </c>
      <c r="G83" s="5" t="s">
        <v>50</v>
      </c>
      <c r="H83" s="30"/>
    </row>
    <row r="84" spans="1:9" x14ac:dyDescent="0.2">
      <c r="A84" s="103"/>
      <c r="B84" s="104"/>
      <c r="C84" s="105"/>
      <c r="D84" s="2" t="s">
        <v>38</v>
      </c>
      <c r="E84" s="45">
        <v>800</v>
      </c>
      <c r="F84" s="25">
        <v>4210</v>
      </c>
      <c r="G84" s="5" t="s">
        <v>49</v>
      </c>
      <c r="H84" s="32"/>
    </row>
    <row r="85" spans="1:9" x14ac:dyDescent="0.2">
      <c r="A85" s="103"/>
      <c r="B85" s="104"/>
      <c r="C85" s="105"/>
      <c r="D85" s="7" t="s">
        <v>121</v>
      </c>
      <c r="E85" s="43">
        <v>670</v>
      </c>
      <c r="F85" s="32">
        <v>4210</v>
      </c>
      <c r="G85" s="32">
        <v>92109</v>
      </c>
      <c r="H85" s="32"/>
    </row>
    <row r="86" spans="1:9" s="29" customFormat="1" x14ac:dyDescent="0.2">
      <c r="A86" s="84" t="s">
        <v>7</v>
      </c>
      <c r="B86" s="85"/>
      <c r="C86" s="85"/>
      <c r="D86" s="86"/>
      <c r="E86" s="51">
        <f>SUM(E74:E85)</f>
        <v>35970</v>
      </c>
      <c r="F86" s="34"/>
      <c r="G86" s="4"/>
      <c r="H86" s="30"/>
    </row>
    <row r="87" spans="1:9" s="29" customFormat="1" x14ac:dyDescent="0.2">
      <c r="A87" s="103">
        <v>7</v>
      </c>
      <c r="B87" s="104" t="s">
        <v>12</v>
      </c>
      <c r="C87" s="105">
        <v>39666</v>
      </c>
      <c r="D87" s="57" t="s">
        <v>123</v>
      </c>
      <c r="E87" s="45">
        <v>10000</v>
      </c>
      <c r="F87" s="30">
        <v>4270</v>
      </c>
      <c r="G87" s="5" t="s">
        <v>48</v>
      </c>
      <c r="H87" s="30"/>
    </row>
    <row r="88" spans="1:9" s="29" customFormat="1" x14ac:dyDescent="0.2">
      <c r="A88" s="103"/>
      <c r="B88" s="104"/>
      <c r="C88" s="105"/>
      <c r="D88" s="2" t="s">
        <v>122</v>
      </c>
      <c r="E88" s="43">
        <f>16000-3000</f>
        <v>13000</v>
      </c>
      <c r="F88" s="25">
        <v>6050</v>
      </c>
      <c r="G88" s="5" t="s">
        <v>57</v>
      </c>
      <c r="H88" s="30"/>
    </row>
    <row r="89" spans="1:9" s="29" customFormat="1" x14ac:dyDescent="0.2">
      <c r="A89" s="103"/>
      <c r="B89" s="104"/>
      <c r="C89" s="105"/>
      <c r="D89" s="24" t="s">
        <v>142</v>
      </c>
      <c r="E89" s="43">
        <f>4500+3000</f>
        <v>7500</v>
      </c>
      <c r="F89" s="25">
        <v>4210</v>
      </c>
      <c r="G89" s="5" t="s">
        <v>50</v>
      </c>
      <c r="H89" s="30"/>
    </row>
    <row r="90" spans="1:9" x14ac:dyDescent="0.2">
      <c r="A90" s="103"/>
      <c r="B90" s="104"/>
      <c r="C90" s="105"/>
      <c r="D90" s="24" t="s">
        <v>43</v>
      </c>
      <c r="E90" s="43">
        <v>500</v>
      </c>
      <c r="F90" s="25">
        <v>4300</v>
      </c>
      <c r="G90" s="5" t="s">
        <v>50</v>
      </c>
      <c r="H90" s="30"/>
      <c r="I90" s="29"/>
    </row>
    <row r="91" spans="1:9" x14ac:dyDescent="0.2">
      <c r="A91" s="103"/>
      <c r="B91" s="104"/>
      <c r="C91" s="105"/>
      <c r="D91" s="24" t="s">
        <v>77</v>
      </c>
      <c r="E91" s="45">
        <f>1300-28-186</f>
        <v>1086</v>
      </c>
      <c r="F91" s="30">
        <v>4170</v>
      </c>
      <c r="G91" s="5" t="s">
        <v>49</v>
      </c>
      <c r="H91" s="30"/>
      <c r="I91" s="29"/>
    </row>
    <row r="92" spans="1:9" x14ac:dyDescent="0.2">
      <c r="A92" s="103"/>
      <c r="B92" s="104"/>
      <c r="C92" s="105"/>
      <c r="D92" s="24" t="s">
        <v>153</v>
      </c>
      <c r="E92" s="45">
        <v>186</v>
      </c>
      <c r="F92" s="30">
        <v>4110</v>
      </c>
      <c r="G92" s="5" t="s">
        <v>49</v>
      </c>
      <c r="H92" s="30"/>
      <c r="I92" s="29"/>
    </row>
    <row r="93" spans="1:9" x14ac:dyDescent="0.2">
      <c r="A93" s="103"/>
      <c r="B93" s="104"/>
      <c r="C93" s="105"/>
      <c r="D93" s="24" t="s">
        <v>154</v>
      </c>
      <c r="E93" s="45">
        <v>28</v>
      </c>
      <c r="F93" s="30">
        <v>4120</v>
      </c>
      <c r="G93" s="5" t="s">
        <v>49</v>
      </c>
      <c r="H93" s="34"/>
    </row>
    <row r="94" spans="1:9" x14ac:dyDescent="0.2">
      <c r="A94" s="103"/>
      <c r="B94" s="104"/>
      <c r="C94" s="105"/>
      <c r="D94" s="2" t="s">
        <v>78</v>
      </c>
      <c r="E94" s="45">
        <v>700</v>
      </c>
      <c r="F94" s="25">
        <v>4210</v>
      </c>
      <c r="G94" s="5" t="s">
        <v>49</v>
      </c>
      <c r="H94" s="32"/>
    </row>
    <row r="95" spans="1:9" x14ac:dyDescent="0.2">
      <c r="A95" s="103"/>
      <c r="B95" s="104"/>
      <c r="C95" s="105"/>
      <c r="D95" s="24" t="s">
        <v>79</v>
      </c>
      <c r="E95" s="45">
        <v>3000</v>
      </c>
      <c r="F95" s="30">
        <v>4210</v>
      </c>
      <c r="G95" s="5" t="s">
        <v>51</v>
      </c>
      <c r="H95" s="32"/>
    </row>
    <row r="96" spans="1:9" ht="25.5" x14ac:dyDescent="0.2">
      <c r="A96" s="103"/>
      <c r="B96" s="104"/>
      <c r="C96" s="105"/>
      <c r="D96" s="24" t="s">
        <v>124</v>
      </c>
      <c r="E96" s="45">
        <v>1166</v>
      </c>
      <c r="F96" s="30">
        <v>4210</v>
      </c>
      <c r="G96" s="5" t="s">
        <v>51</v>
      </c>
      <c r="H96" s="32"/>
    </row>
    <row r="97" spans="1:8" ht="38.25" x14ac:dyDescent="0.2">
      <c r="A97" s="103"/>
      <c r="B97" s="104"/>
      <c r="C97" s="105"/>
      <c r="D97" s="24" t="s">
        <v>58</v>
      </c>
      <c r="E97" s="45">
        <v>1000</v>
      </c>
      <c r="F97" s="30">
        <v>4300</v>
      </c>
      <c r="G97" s="5" t="s">
        <v>50</v>
      </c>
      <c r="H97" s="32"/>
    </row>
    <row r="98" spans="1:8" ht="25.5" x14ac:dyDescent="0.2">
      <c r="A98" s="103"/>
      <c r="B98" s="104"/>
      <c r="C98" s="105"/>
      <c r="D98" s="24" t="s">
        <v>59</v>
      </c>
      <c r="E98" s="45">
        <v>500</v>
      </c>
      <c r="F98" s="30">
        <v>4210</v>
      </c>
      <c r="G98" s="5" t="s">
        <v>50</v>
      </c>
      <c r="H98" s="32"/>
    </row>
    <row r="99" spans="1:8" ht="25.5" x14ac:dyDescent="0.2">
      <c r="A99" s="103"/>
      <c r="B99" s="104"/>
      <c r="C99" s="105"/>
      <c r="D99" s="2" t="s">
        <v>60</v>
      </c>
      <c r="E99" s="45">
        <v>1000</v>
      </c>
      <c r="F99" s="25">
        <v>4220</v>
      </c>
      <c r="G99" s="5" t="s">
        <v>50</v>
      </c>
      <c r="H99" s="32"/>
    </row>
    <row r="100" spans="1:8" x14ac:dyDescent="0.2">
      <c r="A100" s="84" t="s">
        <v>7</v>
      </c>
      <c r="B100" s="85"/>
      <c r="C100" s="85"/>
      <c r="D100" s="86"/>
      <c r="E100" s="51">
        <f>SUM(E87:E99)</f>
        <v>39666</v>
      </c>
      <c r="F100" s="34"/>
      <c r="G100" s="4"/>
      <c r="H100" s="32"/>
    </row>
    <row r="101" spans="1:8" x14ac:dyDescent="0.2">
      <c r="A101" s="109">
        <v>8</v>
      </c>
      <c r="B101" s="110" t="s">
        <v>10</v>
      </c>
      <c r="C101" s="111">
        <v>22968</v>
      </c>
      <c r="D101" s="2" t="s">
        <v>39</v>
      </c>
      <c r="E101" s="45">
        <f>10000-3500</f>
        <v>6500</v>
      </c>
      <c r="F101" s="34">
        <v>6050</v>
      </c>
      <c r="G101" s="4" t="s">
        <v>57</v>
      </c>
      <c r="H101" s="32"/>
    </row>
    <row r="102" spans="1:8" x14ac:dyDescent="0.2">
      <c r="A102" s="103"/>
      <c r="B102" s="104"/>
      <c r="C102" s="105"/>
      <c r="D102" s="2" t="s">
        <v>166</v>
      </c>
      <c r="E102" s="45">
        <v>3500</v>
      </c>
      <c r="F102" s="34">
        <v>4210</v>
      </c>
      <c r="G102" s="4" t="s">
        <v>51</v>
      </c>
      <c r="H102" s="32"/>
    </row>
    <row r="103" spans="1:8" x14ac:dyDescent="0.2">
      <c r="A103" s="103"/>
      <c r="B103" s="104"/>
      <c r="C103" s="105"/>
      <c r="D103" s="2" t="s">
        <v>28</v>
      </c>
      <c r="E103" s="45">
        <v>1800</v>
      </c>
      <c r="F103" s="34">
        <v>4210</v>
      </c>
      <c r="G103" s="4" t="s">
        <v>50</v>
      </c>
      <c r="H103" s="32"/>
    </row>
    <row r="104" spans="1:8" x14ac:dyDescent="0.2">
      <c r="A104" s="103"/>
      <c r="B104" s="104"/>
      <c r="C104" s="105"/>
      <c r="D104" s="2" t="s">
        <v>80</v>
      </c>
      <c r="E104" s="45">
        <v>450</v>
      </c>
      <c r="F104" s="34">
        <v>4210</v>
      </c>
      <c r="G104" s="4" t="s">
        <v>49</v>
      </c>
      <c r="H104" s="32"/>
    </row>
    <row r="105" spans="1:8" x14ac:dyDescent="0.2">
      <c r="A105" s="103"/>
      <c r="B105" s="104"/>
      <c r="C105" s="105"/>
      <c r="D105" s="2" t="s">
        <v>81</v>
      </c>
      <c r="E105" s="45">
        <f>500-74</f>
        <v>426</v>
      </c>
      <c r="F105" s="25">
        <v>4170</v>
      </c>
      <c r="G105" s="5" t="s">
        <v>49</v>
      </c>
      <c r="H105" s="32"/>
    </row>
    <row r="106" spans="1:8" ht="25.5" x14ac:dyDescent="0.2">
      <c r="A106" s="103"/>
      <c r="B106" s="104"/>
      <c r="C106" s="105"/>
      <c r="D106" s="2" t="s">
        <v>149</v>
      </c>
      <c r="E106" s="45">
        <v>74</v>
      </c>
      <c r="F106" s="25">
        <v>4110</v>
      </c>
      <c r="G106" s="5" t="s">
        <v>49</v>
      </c>
      <c r="H106" s="32"/>
    </row>
    <row r="107" spans="1:8" ht="25.5" x14ac:dyDescent="0.2">
      <c r="A107" s="103"/>
      <c r="B107" s="104"/>
      <c r="C107" s="105"/>
      <c r="D107" s="2" t="s">
        <v>62</v>
      </c>
      <c r="E107" s="45">
        <v>200</v>
      </c>
      <c r="F107" s="34">
        <v>4210</v>
      </c>
      <c r="G107" s="4" t="s">
        <v>50</v>
      </c>
      <c r="H107" s="32"/>
    </row>
    <row r="108" spans="1:8" ht="25.5" x14ac:dyDescent="0.2">
      <c r="A108" s="103"/>
      <c r="B108" s="104"/>
      <c r="C108" s="105"/>
      <c r="D108" s="2" t="s">
        <v>63</v>
      </c>
      <c r="E108" s="45">
        <v>1968</v>
      </c>
      <c r="F108" s="34">
        <v>4220</v>
      </c>
      <c r="G108" s="4" t="s">
        <v>50</v>
      </c>
      <c r="H108" s="32"/>
    </row>
    <row r="109" spans="1:8" ht="25.5" x14ac:dyDescent="0.2">
      <c r="A109" s="103"/>
      <c r="B109" s="104"/>
      <c r="C109" s="105"/>
      <c r="D109" s="2" t="s">
        <v>64</v>
      </c>
      <c r="E109" s="45">
        <v>800</v>
      </c>
      <c r="F109" s="34">
        <v>4300</v>
      </c>
      <c r="G109" s="4" t="s">
        <v>50</v>
      </c>
      <c r="H109" s="32"/>
    </row>
    <row r="110" spans="1:8" x14ac:dyDescent="0.2">
      <c r="A110" s="103"/>
      <c r="B110" s="104"/>
      <c r="C110" s="105"/>
      <c r="D110" s="2" t="s">
        <v>82</v>
      </c>
      <c r="E110" s="45">
        <f>3000-2000</f>
        <v>1000</v>
      </c>
      <c r="F110" s="32">
        <v>4210</v>
      </c>
      <c r="G110" s="25">
        <v>92109</v>
      </c>
      <c r="H110" s="32"/>
    </row>
    <row r="111" spans="1:8" x14ac:dyDescent="0.2">
      <c r="A111" s="103"/>
      <c r="B111" s="104"/>
      <c r="C111" s="105"/>
      <c r="D111" s="2" t="s">
        <v>144</v>
      </c>
      <c r="E111" s="45">
        <v>2000</v>
      </c>
      <c r="F111" s="32">
        <v>4210</v>
      </c>
      <c r="G111" s="25">
        <v>92109</v>
      </c>
      <c r="H111" s="32"/>
    </row>
    <row r="112" spans="1:8" ht="21.75" customHeight="1" x14ac:dyDescent="0.2">
      <c r="A112" s="103"/>
      <c r="B112" s="104"/>
      <c r="C112" s="105"/>
      <c r="D112" s="7" t="s">
        <v>125</v>
      </c>
      <c r="E112" s="43">
        <v>4250</v>
      </c>
      <c r="F112" s="30">
        <v>4300</v>
      </c>
      <c r="G112" s="30">
        <v>92109</v>
      </c>
      <c r="H112" s="32"/>
    </row>
    <row r="113" spans="1:8" s="29" customFormat="1" ht="38.25" x14ac:dyDescent="0.2">
      <c r="A113" s="87" t="s">
        <v>7</v>
      </c>
      <c r="B113" s="88"/>
      <c r="C113" s="88"/>
      <c r="D113" s="89"/>
      <c r="E113" s="51">
        <f>SUM(E101:E112)</f>
        <v>22968</v>
      </c>
      <c r="F113" s="32"/>
      <c r="G113" s="4"/>
      <c r="H113" s="30"/>
    </row>
    <row r="114" spans="1:8" s="29" customFormat="1" x14ac:dyDescent="0.2">
      <c r="A114" s="109">
        <v>9</v>
      </c>
      <c r="B114" s="110" t="s">
        <v>29</v>
      </c>
      <c r="C114" s="111">
        <v>19008</v>
      </c>
      <c r="D114" s="2" t="s">
        <v>83</v>
      </c>
      <c r="E114" s="50">
        <f>16208-2500-1500-1500-208</f>
        <v>10500</v>
      </c>
      <c r="F114" s="25">
        <v>6050</v>
      </c>
      <c r="G114" s="5" t="s">
        <v>57</v>
      </c>
      <c r="H114" s="30"/>
    </row>
    <row r="115" spans="1:8" s="29" customFormat="1" x14ac:dyDescent="0.2">
      <c r="A115" s="103"/>
      <c r="B115" s="104"/>
      <c r="C115" s="105"/>
      <c r="D115" s="2" t="s">
        <v>24</v>
      </c>
      <c r="E115" s="28">
        <f>800-28.39</f>
        <v>771.61</v>
      </c>
      <c r="F115" s="25">
        <v>4220</v>
      </c>
      <c r="G115" s="5" t="s">
        <v>50</v>
      </c>
      <c r="H115" s="30"/>
    </row>
    <row r="116" spans="1:8" s="29" customFormat="1" x14ac:dyDescent="0.2">
      <c r="A116" s="103"/>
      <c r="B116" s="104"/>
      <c r="C116" s="105"/>
      <c r="D116" s="2" t="s">
        <v>168</v>
      </c>
      <c r="E116" s="100">
        <v>2500</v>
      </c>
      <c r="F116" s="25">
        <v>4300</v>
      </c>
      <c r="G116" s="5" t="s">
        <v>169</v>
      </c>
      <c r="H116" s="30"/>
    </row>
    <row r="117" spans="1:8" s="29" customFormat="1" ht="25.5" x14ac:dyDescent="0.2">
      <c r="A117" s="103"/>
      <c r="B117" s="104"/>
      <c r="C117" s="105"/>
      <c r="D117" s="2" t="s">
        <v>170</v>
      </c>
      <c r="E117" s="100">
        <v>1500</v>
      </c>
      <c r="F117" s="25">
        <v>4220</v>
      </c>
      <c r="G117" s="5" t="s">
        <v>50</v>
      </c>
      <c r="H117" s="30"/>
    </row>
    <row r="118" spans="1:8" s="29" customFormat="1" ht="25.5" x14ac:dyDescent="0.2">
      <c r="A118" s="103"/>
      <c r="B118" s="104"/>
      <c r="C118" s="105"/>
      <c r="D118" s="2" t="s">
        <v>171</v>
      </c>
      <c r="E118" s="100">
        <v>1500</v>
      </c>
      <c r="F118" s="25">
        <v>4210</v>
      </c>
      <c r="G118" s="5" t="s">
        <v>50</v>
      </c>
      <c r="H118" s="30"/>
    </row>
    <row r="119" spans="1:8" x14ac:dyDescent="0.2">
      <c r="A119" s="103"/>
      <c r="B119" s="104"/>
      <c r="C119" s="105"/>
      <c r="D119" s="57" t="s">
        <v>173</v>
      </c>
      <c r="E119" s="45">
        <f>2000+208+28.39</f>
        <v>2236.39</v>
      </c>
      <c r="F119" s="30">
        <v>4300</v>
      </c>
      <c r="G119" s="30">
        <v>90095</v>
      </c>
      <c r="H119" s="32"/>
    </row>
    <row r="120" spans="1:8" x14ac:dyDescent="0.2">
      <c r="A120" s="84" t="s">
        <v>7</v>
      </c>
      <c r="B120" s="85"/>
      <c r="C120" s="85"/>
      <c r="D120" s="86"/>
      <c r="E120" s="49">
        <f>SUM(E114:E119)</f>
        <v>19008</v>
      </c>
      <c r="F120" s="35"/>
      <c r="G120" s="31"/>
      <c r="H120" s="32"/>
    </row>
    <row r="121" spans="1:8" x14ac:dyDescent="0.2">
      <c r="A121" s="103"/>
      <c r="B121" s="104" t="s">
        <v>13</v>
      </c>
      <c r="C121" s="105">
        <v>29832</v>
      </c>
      <c r="D121" s="58" t="s">
        <v>84</v>
      </c>
      <c r="E121" s="43">
        <f>4000-90</f>
        <v>3910</v>
      </c>
      <c r="F121" s="32">
        <v>4210</v>
      </c>
      <c r="G121" s="4" t="s">
        <v>50</v>
      </c>
      <c r="H121" s="32"/>
    </row>
    <row r="122" spans="1:8" x14ac:dyDescent="0.2">
      <c r="A122" s="103"/>
      <c r="B122" s="104"/>
      <c r="C122" s="105"/>
      <c r="D122" s="58" t="s">
        <v>127</v>
      </c>
      <c r="E122" s="43">
        <v>8000</v>
      </c>
      <c r="F122" s="30">
        <v>4270</v>
      </c>
      <c r="G122" s="5" t="s">
        <v>48</v>
      </c>
      <c r="H122" s="32"/>
    </row>
    <row r="123" spans="1:8" x14ac:dyDescent="0.2">
      <c r="A123" s="103"/>
      <c r="B123" s="104"/>
      <c r="C123" s="105"/>
      <c r="D123" s="58" t="s">
        <v>40</v>
      </c>
      <c r="E123" s="43">
        <f>10000-1654-1646-200</f>
        <v>6500</v>
      </c>
      <c r="F123" s="25">
        <v>6050</v>
      </c>
      <c r="G123" s="5" t="s">
        <v>57</v>
      </c>
      <c r="H123" s="32"/>
    </row>
    <row r="124" spans="1:8" x14ac:dyDescent="0.2">
      <c r="A124" s="103"/>
      <c r="B124" s="104"/>
      <c r="C124" s="105"/>
      <c r="D124" s="58" t="s">
        <v>167</v>
      </c>
      <c r="E124" s="43">
        <v>1654</v>
      </c>
      <c r="F124" s="25">
        <v>4210</v>
      </c>
      <c r="G124" s="5" t="s">
        <v>50</v>
      </c>
      <c r="H124" s="32"/>
    </row>
    <row r="125" spans="1:8" x14ac:dyDescent="0.2">
      <c r="A125" s="103"/>
      <c r="B125" s="104"/>
      <c r="C125" s="105"/>
      <c r="D125" s="58" t="s">
        <v>30</v>
      </c>
      <c r="E125" s="43">
        <v>500</v>
      </c>
      <c r="F125" s="32">
        <v>4270</v>
      </c>
      <c r="G125" s="4" t="s">
        <v>50</v>
      </c>
      <c r="H125" s="32"/>
    </row>
    <row r="126" spans="1:8" ht="25.5" x14ac:dyDescent="0.2">
      <c r="A126" s="103"/>
      <c r="B126" s="104"/>
      <c r="C126" s="105"/>
      <c r="D126" s="58" t="s">
        <v>161</v>
      </c>
      <c r="E126" s="43">
        <f>90+200</f>
        <v>290</v>
      </c>
      <c r="F126" s="32">
        <v>4210</v>
      </c>
      <c r="G126" s="4" t="s">
        <v>50</v>
      </c>
      <c r="H126" s="32"/>
    </row>
    <row r="127" spans="1:8" ht="25.5" x14ac:dyDescent="0.2">
      <c r="A127" s="103"/>
      <c r="B127" s="104"/>
      <c r="C127" s="105"/>
      <c r="D127" s="58" t="s">
        <v>85</v>
      </c>
      <c r="E127" s="43">
        <f>3500-1500+1646</f>
        <v>3646</v>
      </c>
      <c r="F127" s="32">
        <v>4220</v>
      </c>
      <c r="G127" s="4" t="s">
        <v>50</v>
      </c>
      <c r="H127" s="32"/>
    </row>
    <row r="128" spans="1:8" ht="25.5" x14ac:dyDescent="0.2">
      <c r="A128" s="103"/>
      <c r="B128" s="104"/>
      <c r="C128" s="105"/>
      <c r="D128" s="58" t="s">
        <v>86</v>
      </c>
      <c r="E128" s="43">
        <f>3000+1500</f>
        <v>4500</v>
      </c>
      <c r="F128" s="30">
        <v>4300</v>
      </c>
      <c r="G128" s="5" t="s">
        <v>50</v>
      </c>
      <c r="H128" s="32"/>
    </row>
    <row r="129" spans="1:8" ht="25.5" x14ac:dyDescent="0.2">
      <c r="A129" s="103"/>
      <c r="B129" s="104"/>
      <c r="C129" s="105"/>
      <c r="D129" s="23" t="s">
        <v>126</v>
      </c>
      <c r="E129" s="45">
        <v>832</v>
      </c>
      <c r="F129" s="30">
        <v>4170</v>
      </c>
      <c r="G129" s="5" t="s">
        <v>49</v>
      </c>
      <c r="H129" s="32"/>
    </row>
    <row r="130" spans="1:8" s="29" customFormat="1" x14ac:dyDescent="0.2">
      <c r="A130" s="84" t="s">
        <v>14</v>
      </c>
      <c r="B130" s="85"/>
      <c r="C130" s="85"/>
      <c r="D130" s="86"/>
      <c r="E130" s="51">
        <f>SUM(E121:E129)</f>
        <v>29832</v>
      </c>
      <c r="F130" s="32"/>
      <c r="G130" s="4"/>
      <c r="H130" s="30"/>
    </row>
    <row r="131" spans="1:8" x14ac:dyDescent="0.2">
      <c r="A131" s="109">
        <v>11</v>
      </c>
      <c r="B131" s="110" t="s">
        <v>15</v>
      </c>
      <c r="C131" s="111">
        <v>29568</v>
      </c>
      <c r="D131" s="2" t="s">
        <v>87</v>
      </c>
      <c r="E131" s="43">
        <f>3000-25</f>
        <v>2975</v>
      </c>
      <c r="F131" s="34">
        <v>4210</v>
      </c>
      <c r="G131" s="4" t="s">
        <v>50</v>
      </c>
      <c r="H131" s="32"/>
    </row>
    <row r="132" spans="1:8" x14ac:dyDescent="0.2">
      <c r="A132" s="103"/>
      <c r="B132" s="104"/>
      <c r="C132" s="105"/>
      <c r="D132" s="2" t="s">
        <v>42</v>
      </c>
      <c r="E132" s="43">
        <v>800</v>
      </c>
      <c r="F132" s="34">
        <v>4260</v>
      </c>
      <c r="G132" s="4" t="s">
        <v>50</v>
      </c>
      <c r="H132" s="32"/>
    </row>
    <row r="133" spans="1:8" x14ac:dyDescent="0.2">
      <c r="A133" s="103"/>
      <c r="B133" s="104"/>
      <c r="C133" s="105"/>
      <c r="D133" s="2" t="s">
        <v>43</v>
      </c>
      <c r="E133" s="43">
        <v>600</v>
      </c>
      <c r="F133" s="32">
        <v>4300</v>
      </c>
      <c r="G133" s="4" t="s">
        <v>50</v>
      </c>
      <c r="H133" s="32"/>
    </row>
    <row r="134" spans="1:8" x14ac:dyDescent="0.2">
      <c r="A134" s="103"/>
      <c r="B134" s="104"/>
      <c r="C134" s="105"/>
      <c r="D134" s="2" t="s">
        <v>88</v>
      </c>
      <c r="E134" s="43">
        <v>800</v>
      </c>
      <c r="F134" s="34">
        <v>4210</v>
      </c>
      <c r="G134" s="4" t="s">
        <v>49</v>
      </c>
      <c r="H134" s="32"/>
    </row>
    <row r="135" spans="1:8" x14ac:dyDescent="0.2">
      <c r="A135" s="103"/>
      <c r="B135" s="104"/>
      <c r="C135" s="105"/>
      <c r="D135" s="2" t="s">
        <v>41</v>
      </c>
      <c r="E135" s="43">
        <f>10000-3500</f>
        <v>6500</v>
      </c>
      <c r="F135" s="25">
        <v>6050</v>
      </c>
      <c r="G135" s="5" t="s">
        <v>57</v>
      </c>
      <c r="H135" s="32"/>
    </row>
    <row r="136" spans="1:8" x14ac:dyDescent="0.2">
      <c r="A136" s="103"/>
      <c r="B136" s="104"/>
      <c r="C136" s="105"/>
      <c r="D136" s="2" t="s">
        <v>89</v>
      </c>
      <c r="E136" s="43">
        <f>1300-300</f>
        <v>1000</v>
      </c>
      <c r="F136" s="25">
        <v>4300</v>
      </c>
      <c r="G136" s="5" t="s">
        <v>50</v>
      </c>
      <c r="H136" s="32"/>
    </row>
    <row r="137" spans="1:8" x14ac:dyDescent="0.2">
      <c r="A137" s="103"/>
      <c r="B137" s="104"/>
      <c r="C137" s="105"/>
      <c r="D137" s="2" t="s">
        <v>89</v>
      </c>
      <c r="E137" s="43">
        <f>3000-1300+386+25+300</f>
        <v>2411</v>
      </c>
      <c r="F137" s="30">
        <v>4220</v>
      </c>
      <c r="G137" s="5" t="s">
        <v>50</v>
      </c>
      <c r="H137" s="32"/>
    </row>
    <row r="138" spans="1:8" x14ac:dyDescent="0.2">
      <c r="A138" s="103"/>
      <c r="B138" s="104"/>
      <c r="C138" s="105"/>
      <c r="D138" s="2" t="s">
        <v>128</v>
      </c>
      <c r="E138" s="43">
        <f>2600-386</f>
        <v>2214</v>
      </c>
      <c r="F138" s="30">
        <v>4300</v>
      </c>
      <c r="G138" s="5" t="s">
        <v>51</v>
      </c>
      <c r="H138" s="32"/>
    </row>
    <row r="139" spans="1:8" x14ac:dyDescent="0.2">
      <c r="A139" s="103"/>
      <c r="B139" s="104"/>
      <c r="C139" s="105"/>
      <c r="D139" s="2" t="s">
        <v>75</v>
      </c>
      <c r="E139" s="43">
        <f>8768+3500</f>
        <v>12268</v>
      </c>
      <c r="F139" s="30">
        <v>4210</v>
      </c>
      <c r="G139" s="5" t="s">
        <v>51</v>
      </c>
      <c r="H139" s="32"/>
    </row>
    <row r="140" spans="1:8" s="29" customFormat="1" x14ac:dyDescent="0.2">
      <c r="A140" s="84" t="s">
        <v>7</v>
      </c>
      <c r="B140" s="85"/>
      <c r="C140" s="85"/>
      <c r="D140" s="86"/>
      <c r="E140" s="51">
        <f>SUM(E131:E139)</f>
        <v>29568</v>
      </c>
      <c r="F140" s="32"/>
      <c r="G140" s="4"/>
      <c r="H140" s="30"/>
    </row>
    <row r="141" spans="1:8" s="29" customFormat="1" x14ac:dyDescent="0.2">
      <c r="A141" s="109">
        <v>12</v>
      </c>
      <c r="B141" s="110" t="s">
        <v>16</v>
      </c>
      <c r="C141" s="111">
        <v>34716</v>
      </c>
      <c r="D141" s="2" t="s">
        <v>92</v>
      </c>
      <c r="E141" s="45">
        <f>3000-25-125</f>
        <v>2850</v>
      </c>
      <c r="F141" s="30">
        <v>4210</v>
      </c>
      <c r="G141" s="5" t="s">
        <v>50</v>
      </c>
      <c r="H141" s="30"/>
    </row>
    <row r="142" spans="1:8" s="29" customFormat="1" x14ac:dyDescent="0.2">
      <c r="A142" s="103"/>
      <c r="B142" s="104"/>
      <c r="C142" s="105"/>
      <c r="D142" s="2" t="s">
        <v>43</v>
      </c>
      <c r="E142" s="45">
        <f>230-230</f>
        <v>0</v>
      </c>
      <c r="F142" s="30">
        <v>4300</v>
      </c>
      <c r="G142" s="5" t="s">
        <v>50</v>
      </c>
      <c r="H142" s="30"/>
    </row>
    <row r="143" spans="1:8" s="29" customFormat="1" x14ac:dyDescent="0.2">
      <c r="A143" s="103"/>
      <c r="B143" s="104"/>
      <c r="C143" s="105"/>
      <c r="D143" s="2" t="s">
        <v>129</v>
      </c>
      <c r="E143" s="45">
        <v>400</v>
      </c>
      <c r="F143" s="30">
        <v>4260</v>
      </c>
      <c r="G143" s="5" t="s">
        <v>50</v>
      </c>
      <c r="H143" s="30"/>
    </row>
    <row r="144" spans="1:8" s="29" customFormat="1" ht="13.5" customHeight="1" x14ac:dyDescent="0.2">
      <c r="A144" s="103"/>
      <c r="B144" s="104"/>
      <c r="C144" s="105"/>
      <c r="D144" s="2" t="s">
        <v>130</v>
      </c>
      <c r="E144" s="45">
        <f>4600-1370-105</f>
        <v>3125</v>
      </c>
      <c r="F144" s="30">
        <v>4210</v>
      </c>
      <c r="G144" s="5" t="s">
        <v>50</v>
      </c>
      <c r="H144" s="32"/>
    </row>
    <row r="145" spans="1:8" ht="17.25" customHeight="1" x14ac:dyDescent="0.2">
      <c r="A145" s="103"/>
      <c r="B145" s="104"/>
      <c r="C145" s="105"/>
      <c r="D145" s="2" t="s">
        <v>131</v>
      </c>
      <c r="E145" s="45">
        <f>1000-148</f>
        <v>852</v>
      </c>
      <c r="F145" s="30">
        <v>4170</v>
      </c>
      <c r="G145" s="5" t="s">
        <v>49</v>
      </c>
      <c r="H145" s="32"/>
    </row>
    <row r="146" spans="1:8" ht="17.25" customHeight="1" x14ac:dyDescent="0.2">
      <c r="A146" s="103"/>
      <c r="B146" s="104"/>
      <c r="C146" s="105"/>
      <c r="D146" s="2" t="s">
        <v>114</v>
      </c>
      <c r="E146" s="45">
        <f>99+3540+150</f>
        <v>3789</v>
      </c>
      <c r="F146" s="30">
        <v>4210</v>
      </c>
      <c r="G146" s="5" t="s">
        <v>51</v>
      </c>
      <c r="H146" s="32"/>
    </row>
    <row r="147" spans="1:8" ht="16.5" customHeight="1" x14ac:dyDescent="0.2">
      <c r="A147" s="103"/>
      <c r="B147" s="104"/>
      <c r="C147" s="105"/>
      <c r="D147" s="2" t="s">
        <v>148</v>
      </c>
      <c r="E147" s="45">
        <v>148</v>
      </c>
      <c r="F147" s="30">
        <v>4110</v>
      </c>
      <c r="G147" s="5" t="s">
        <v>49</v>
      </c>
      <c r="H147" s="32"/>
    </row>
    <row r="148" spans="1:8" ht="16.5" customHeight="1" x14ac:dyDescent="0.2">
      <c r="A148" s="103"/>
      <c r="B148" s="104"/>
      <c r="C148" s="105"/>
      <c r="D148" s="2" t="s">
        <v>91</v>
      </c>
      <c r="E148" s="43">
        <f>4000-1708.85-99</f>
        <v>2192.15</v>
      </c>
      <c r="F148" s="32">
        <v>4220</v>
      </c>
      <c r="G148" s="4" t="s">
        <v>50</v>
      </c>
      <c r="H148" s="32"/>
    </row>
    <row r="149" spans="1:8" ht="12" customHeight="1" x14ac:dyDescent="0.2">
      <c r="A149" s="103"/>
      <c r="B149" s="104"/>
      <c r="C149" s="105"/>
      <c r="D149" s="2" t="s">
        <v>157</v>
      </c>
      <c r="E149" s="43">
        <f>450-150</f>
        <v>300</v>
      </c>
      <c r="F149" s="32">
        <v>4210</v>
      </c>
      <c r="G149" s="4" t="s">
        <v>50</v>
      </c>
      <c r="H149" s="32"/>
    </row>
    <row r="150" spans="1:8" ht="12" customHeight="1" x14ac:dyDescent="0.2">
      <c r="A150" s="80"/>
      <c r="B150" s="99"/>
      <c r="C150" s="98"/>
      <c r="D150" s="2" t="s">
        <v>164</v>
      </c>
      <c r="E150" s="43">
        <v>1708.85</v>
      </c>
      <c r="F150" s="32">
        <v>4210</v>
      </c>
      <c r="G150" s="4" t="s">
        <v>50</v>
      </c>
      <c r="H150" s="32"/>
    </row>
    <row r="151" spans="1:8" x14ac:dyDescent="0.2">
      <c r="A151" s="80"/>
      <c r="B151" s="75"/>
      <c r="C151" s="77"/>
      <c r="D151" s="2" t="s">
        <v>158</v>
      </c>
      <c r="E151" s="43">
        <f>1370-70</f>
        <v>1300</v>
      </c>
      <c r="F151" s="32">
        <v>4300</v>
      </c>
      <c r="G151" s="4" t="s">
        <v>50</v>
      </c>
      <c r="H151" s="32"/>
    </row>
    <row r="152" spans="1:8" x14ac:dyDescent="0.2">
      <c r="A152" s="80"/>
      <c r="B152" s="75"/>
      <c r="C152" s="77"/>
      <c r="D152" s="2" t="s">
        <v>44</v>
      </c>
      <c r="E152" s="43">
        <f>600+105</f>
        <v>705</v>
      </c>
      <c r="F152" s="32">
        <v>4270</v>
      </c>
      <c r="G152" s="4" t="s">
        <v>50</v>
      </c>
      <c r="H152" s="32"/>
    </row>
    <row r="153" spans="1:8" ht="25.5" x14ac:dyDescent="0.2">
      <c r="A153" s="80"/>
      <c r="B153" s="76"/>
      <c r="C153" s="78"/>
      <c r="D153" s="2" t="s">
        <v>132</v>
      </c>
      <c r="E153" s="43">
        <f>20886-3540</f>
        <v>17346</v>
      </c>
      <c r="F153" s="32">
        <v>6050</v>
      </c>
      <c r="G153" s="4" t="s">
        <v>50</v>
      </c>
      <c r="H153" s="32"/>
    </row>
    <row r="154" spans="1:8" x14ac:dyDescent="0.2">
      <c r="A154" s="72" t="s">
        <v>7</v>
      </c>
      <c r="B154" s="73"/>
      <c r="C154" s="73"/>
      <c r="D154" s="74"/>
      <c r="E154" s="51">
        <f>SUM(E141:E153)</f>
        <v>34716</v>
      </c>
      <c r="F154" s="32"/>
      <c r="G154" s="4"/>
      <c r="H154" s="32"/>
    </row>
    <row r="155" spans="1:8" s="29" customFormat="1" x14ac:dyDescent="0.2">
      <c r="A155" s="103"/>
      <c r="B155" s="104" t="s">
        <v>17</v>
      </c>
      <c r="C155" s="105">
        <v>19998</v>
      </c>
      <c r="D155" s="2" t="s">
        <v>32</v>
      </c>
      <c r="E155" s="43">
        <v>800</v>
      </c>
      <c r="F155" s="32">
        <v>4210</v>
      </c>
      <c r="G155" s="4" t="s">
        <v>49</v>
      </c>
      <c r="H155" s="32"/>
    </row>
    <row r="156" spans="1:8" x14ac:dyDescent="0.2">
      <c r="A156" s="103"/>
      <c r="B156" s="104"/>
      <c r="C156" s="105"/>
      <c r="D156" s="2" t="s">
        <v>90</v>
      </c>
      <c r="E156" s="45">
        <f>1000-148</f>
        <v>852</v>
      </c>
      <c r="F156" s="30">
        <v>4170</v>
      </c>
      <c r="G156" s="5" t="s">
        <v>49</v>
      </c>
      <c r="H156" s="32"/>
    </row>
    <row r="157" spans="1:8" ht="25.5" x14ac:dyDescent="0.2">
      <c r="A157" s="103"/>
      <c r="B157" s="104"/>
      <c r="C157" s="105"/>
      <c r="D157" s="2" t="s">
        <v>146</v>
      </c>
      <c r="E157" s="45">
        <v>148</v>
      </c>
      <c r="F157" s="29">
        <v>4110</v>
      </c>
      <c r="G157" s="5" t="s">
        <v>147</v>
      </c>
      <c r="H157" s="32"/>
    </row>
    <row r="158" spans="1:8" x14ac:dyDescent="0.2">
      <c r="A158" s="103"/>
      <c r="B158" s="104"/>
      <c r="C158" s="105"/>
      <c r="D158" s="2" t="s">
        <v>133</v>
      </c>
      <c r="E158" s="43">
        <v>300</v>
      </c>
      <c r="F158" s="32">
        <v>4270</v>
      </c>
      <c r="G158" s="4" t="s">
        <v>49</v>
      </c>
      <c r="H158" s="32"/>
    </row>
    <row r="159" spans="1:8" x14ac:dyDescent="0.2">
      <c r="A159" s="103"/>
      <c r="B159" s="104"/>
      <c r="C159" s="105"/>
      <c r="D159" s="2" t="s">
        <v>45</v>
      </c>
      <c r="E159" s="43">
        <v>200</v>
      </c>
      <c r="F159" s="30">
        <v>4210</v>
      </c>
      <c r="G159" s="5" t="s">
        <v>49</v>
      </c>
      <c r="H159" s="32"/>
    </row>
    <row r="160" spans="1:8" x14ac:dyDescent="0.2">
      <c r="A160" s="103"/>
      <c r="B160" s="104"/>
      <c r="C160" s="105"/>
      <c r="D160" s="36" t="s">
        <v>134</v>
      </c>
      <c r="E160" s="48">
        <v>200</v>
      </c>
      <c r="F160" s="14">
        <v>4210</v>
      </c>
      <c r="G160" s="37" t="s">
        <v>49</v>
      </c>
      <c r="H160" s="32"/>
    </row>
    <row r="161" spans="1:8" x14ac:dyDescent="0.2">
      <c r="A161" s="103"/>
      <c r="B161" s="104"/>
      <c r="C161" s="105"/>
      <c r="D161" s="7" t="s">
        <v>114</v>
      </c>
      <c r="E161" s="43">
        <f>5000-5000</f>
        <v>0</v>
      </c>
      <c r="F161" s="30">
        <v>4210</v>
      </c>
      <c r="G161" s="30">
        <v>90095</v>
      </c>
      <c r="H161" s="32"/>
    </row>
    <row r="162" spans="1:8" x14ac:dyDescent="0.2">
      <c r="A162" s="103"/>
      <c r="B162" s="104"/>
      <c r="C162" s="105"/>
      <c r="D162" s="7" t="s">
        <v>135</v>
      </c>
      <c r="E162" s="43">
        <f>9948+5000</f>
        <v>14948</v>
      </c>
      <c r="F162" s="30">
        <v>4300</v>
      </c>
      <c r="G162" s="30">
        <v>90095</v>
      </c>
      <c r="H162" s="32"/>
    </row>
    <row r="163" spans="1:8" ht="38.25" x14ac:dyDescent="0.2">
      <c r="A163" s="103"/>
      <c r="B163" s="104"/>
      <c r="C163" s="105"/>
      <c r="D163" s="2" t="s">
        <v>136</v>
      </c>
      <c r="E163" s="43">
        <v>800</v>
      </c>
      <c r="F163" s="32">
        <v>4220</v>
      </c>
      <c r="G163" s="4" t="s">
        <v>50</v>
      </c>
      <c r="H163" s="32"/>
    </row>
    <row r="164" spans="1:8" ht="12.75" customHeight="1" x14ac:dyDescent="0.2">
      <c r="A164" s="103"/>
      <c r="B164" s="104"/>
      <c r="C164" s="105"/>
      <c r="D164" s="7" t="s">
        <v>137</v>
      </c>
      <c r="E164" s="43">
        <v>400</v>
      </c>
      <c r="F164" s="32">
        <v>4210</v>
      </c>
      <c r="G164" s="32">
        <v>92109</v>
      </c>
      <c r="H164" s="32"/>
    </row>
    <row r="165" spans="1:8" ht="38.25" x14ac:dyDescent="0.2">
      <c r="A165" s="103"/>
      <c r="B165" s="104"/>
      <c r="C165" s="105"/>
      <c r="D165" s="2" t="s">
        <v>138</v>
      </c>
      <c r="E165" s="43">
        <v>1000</v>
      </c>
      <c r="F165" s="30">
        <v>4300</v>
      </c>
      <c r="G165" s="5" t="s">
        <v>50</v>
      </c>
      <c r="H165" s="32"/>
    </row>
    <row r="166" spans="1:8" ht="18.75" customHeight="1" x14ac:dyDescent="0.2">
      <c r="A166" s="81"/>
      <c r="B166" s="75"/>
      <c r="C166" s="77"/>
      <c r="D166" s="24" t="s">
        <v>139</v>
      </c>
      <c r="E166" s="52">
        <v>350</v>
      </c>
      <c r="F166" s="30">
        <v>4210</v>
      </c>
      <c r="G166" s="5" t="s">
        <v>140</v>
      </c>
      <c r="H166" s="32"/>
    </row>
    <row r="167" spans="1:8" ht="22.5" customHeight="1" x14ac:dyDescent="0.2">
      <c r="A167" s="94" t="s">
        <v>7</v>
      </c>
      <c r="B167" s="95"/>
      <c r="C167" s="95"/>
      <c r="D167" s="90"/>
      <c r="E167" s="51">
        <f>SUM(E155:E166)</f>
        <v>19998</v>
      </c>
      <c r="F167" s="32"/>
      <c r="G167" s="4"/>
      <c r="H167" s="32"/>
    </row>
    <row r="168" spans="1:8" ht="37.5" customHeight="1" x14ac:dyDescent="0.2">
      <c r="A168" s="91" t="s">
        <v>22</v>
      </c>
      <c r="B168" s="92"/>
      <c r="C168" s="92"/>
      <c r="D168" s="93"/>
      <c r="E168" s="53">
        <f>E20+E38+E51+E62+E73+E86+E100+E113+E120+E130+E140+E154+E167</f>
        <v>358183</v>
      </c>
      <c r="F168" s="32"/>
      <c r="G168" s="4"/>
    </row>
    <row r="169" spans="1:8" x14ac:dyDescent="0.2">
      <c r="B169" s="79"/>
      <c r="C169" s="82"/>
    </row>
    <row r="170" spans="1:8" x14ac:dyDescent="0.2">
      <c r="B170" s="83"/>
      <c r="C170" s="55"/>
    </row>
    <row r="171" spans="1:8" x14ac:dyDescent="0.2">
      <c r="B171" s="55"/>
    </row>
    <row r="175" spans="1:8" x14ac:dyDescent="0.2">
      <c r="A175" s="8"/>
      <c r="D175" s="61"/>
      <c r="E175" s="10"/>
    </row>
    <row r="176" spans="1:8" x14ac:dyDescent="0.2">
      <c r="A176" s="8"/>
      <c r="D176" s="61"/>
      <c r="E176" s="10"/>
      <c r="F176" s="8"/>
    </row>
    <row r="177" spans="1:6" x14ac:dyDescent="0.2">
      <c r="A177" s="8"/>
      <c r="C177" s="10"/>
      <c r="D177" s="61"/>
      <c r="E177" s="10"/>
      <c r="F177" s="8"/>
    </row>
    <row r="178" spans="1:6" x14ac:dyDescent="0.2">
      <c r="A178" s="8"/>
      <c r="B178" s="9"/>
      <c r="C178" s="10"/>
      <c r="D178" s="61"/>
      <c r="E178" s="10"/>
      <c r="F178" s="8"/>
    </row>
    <row r="179" spans="1:6" x14ac:dyDescent="0.2">
      <c r="A179" s="8"/>
      <c r="B179" s="9"/>
      <c r="C179" s="10"/>
      <c r="D179" s="61"/>
      <c r="E179" s="10"/>
      <c r="F179" s="8"/>
    </row>
    <row r="180" spans="1:6" x14ac:dyDescent="0.2">
      <c r="A180" s="8"/>
      <c r="B180" s="9"/>
      <c r="C180" s="10"/>
      <c r="D180" s="62"/>
      <c r="E180" s="10"/>
      <c r="F180" s="8"/>
    </row>
    <row r="181" spans="1:6" x14ac:dyDescent="0.2">
      <c r="A181" s="8"/>
      <c r="B181" s="9"/>
      <c r="C181" s="10"/>
      <c r="D181" s="62"/>
      <c r="E181" s="10"/>
      <c r="F181" s="11"/>
    </row>
    <row r="182" spans="1:6" x14ac:dyDescent="0.2">
      <c r="A182" s="8"/>
      <c r="B182" s="9"/>
      <c r="C182" s="10"/>
      <c r="D182" s="62"/>
      <c r="E182" s="10"/>
      <c r="F182" s="11"/>
    </row>
    <row r="183" spans="1:6" x14ac:dyDescent="0.2">
      <c r="A183" s="8"/>
      <c r="B183" s="9"/>
      <c r="C183" s="10"/>
      <c r="D183" s="62"/>
      <c r="E183" s="10"/>
      <c r="F183" s="11"/>
    </row>
    <row r="184" spans="1:6" x14ac:dyDescent="0.2">
      <c r="A184" s="8"/>
      <c r="B184" s="9"/>
      <c r="C184" s="10"/>
      <c r="D184" s="62"/>
      <c r="E184" s="10"/>
      <c r="F184" s="11"/>
    </row>
    <row r="185" spans="1:6" x14ac:dyDescent="0.2">
      <c r="A185" s="8"/>
      <c r="B185" s="9"/>
      <c r="C185" s="10"/>
      <c r="D185" s="62"/>
      <c r="E185" s="10"/>
      <c r="F185" s="11"/>
    </row>
    <row r="186" spans="1:6" x14ac:dyDescent="0.2">
      <c r="A186" s="8"/>
      <c r="B186" s="9"/>
      <c r="C186" s="10"/>
      <c r="D186" s="61"/>
      <c r="E186" s="10"/>
      <c r="F186" s="11"/>
    </row>
    <row r="187" spans="1:6" x14ac:dyDescent="0.2">
      <c r="A187" s="8"/>
      <c r="B187" s="9"/>
      <c r="C187" s="10"/>
      <c r="D187" s="61"/>
      <c r="E187" s="10"/>
      <c r="F187" s="8"/>
    </row>
    <row r="188" spans="1:6" x14ac:dyDescent="0.2">
      <c r="A188" s="8"/>
      <c r="B188" s="9"/>
      <c r="C188" s="10"/>
      <c r="D188" s="63"/>
      <c r="E188" s="13"/>
      <c r="F188" s="8"/>
    </row>
    <row r="189" spans="1:6" x14ac:dyDescent="0.2">
      <c r="A189" s="8"/>
      <c r="B189" s="9"/>
      <c r="C189" s="10"/>
      <c r="D189" s="61"/>
      <c r="E189" s="10"/>
      <c r="F189" s="12"/>
    </row>
    <row r="190" spans="1:6" x14ac:dyDescent="0.2">
      <c r="B190" s="9"/>
      <c r="C190" s="10"/>
      <c r="F190" s="8"/>
    </row>
    <row r="191" spans="1:6" x14ac:dyDescent="0.2">
      <c r="B191" s="55"/>
      <c r="C191" s="10"/>
    </row>
    <row r="192" spans="1:6" x14ac:dyDescent="0.2">
      <c r="B192" s="9"/>
    </row>
  </sheetData>
  <mergeCells count="50">
    <mergeCell ref="C13:C19"/>
    <mergeCell ref="A21:A37"/>
    <mergeCell ref="B74:B85"/>
    <mergeCell ref="C74:C85"/>
    <mergeCell ref="A101:A112"/>
    <mergeCell ref="B101:B112"/>
    <mergeCell ref="C101:C112"/>
    <mergeCell ref="C21:C37"/>
    <mergeCell ref="A74:A85"/>
    <mergeCell ref="A87:A99"/>
    <mergeCell ref="B87:B99"/>
    <mergeCell ref="C87:C99"/>
    <mergeCell ref="A7:H9"/>
    <mergeCell ref="A52:A61"/>
    <mergeCell ref="B52:B61"/>
    <mergeCell ref="C52:C61"/>
    <mergeCell ref="A63:A71"/>
    <mergeCell ref="B63:B71"/>
    <mergeCell ref="C63:C71"/>
    <mergeCell ref="B13:B19"/>
    <mergeCell ref="H10:H12"/>
    <mergeCell ref="G10:G12"/>
    <mergeCell ref="F10:F12"/>
    <mergeCell ref="E10:E12"/>
    <mergeCell ref="B21:B37"/>
    <mergeCell ref="A39:A50"/>
    <mergeCell ref="B39:B50"/>
    <mergeCell ref="C39:C50"/>
    <mergeCell ref="A114:A119"/>
    <mergeCell ref="B114:B119"/>
    <mergeCell ref="C114:C119"/>
    <mergeCell ref="A121:A129"/>
    <mergeCell ref="B121:B129"/>
    <mergeCell ref="C121:C129"/>
    <mergeCell ref="A10:A12"/>
    <mergeCell ref="B10:B12"/>
    <mergeCell ref="A155:A165"/>
    <mergeCell ref="B155:B165"/>
    <mergeCell ref="C155:C165"/>
    <mergeCell ref="A13:A19"/>
    <mergeCell ref="A20:D20"/>
    <mergeCell ref="A38:D38"/>
    <mergeCell ref="A51:D51"/>
    <mergeCell ref="A131:A139"/>
    <mergeCell ref="B131:B139"/>
    <mergeCell ref="C131:C139"/>
    <mergeCell ref="A62:D62"/>
    <mergeCell ref="A141:A149"/>
    <mergeCell ref="B141:B149"/>
    <mergeCell ref="C141:C149"/>
  </mergeCells>
  <phoneticPr fontId="1" type="noConversion"/>
  <printOptions horizontalCentered="1"/>
  <pageMargins left="0.74803149606299213" right="0.74803149606299213" top="0.59055118110236227" bottom="0.59055118110236227" header="0.51181102362204722" footer="0.51181102362204722"/>
  <pageSetup paperSize="9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FS 2024</vt:lpstr>
    </vt:vector>
  </TitlesOfParts>
  <Company>UMiG Międzybórz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Grelak Maria</dc:creator>
  <cp:lastModifiedBy>UMIG-SKARBNIK</cp:lastModifiedBy>
  <cp:lastPrinted>2024-09-06T08:00:03Z</cp:lastPrinted>
  <dcterms:created xsi:type="dcterms:W3CDTF">2009-11-16T08:00:10Z</dcterms:created>
  <dcterms:modified xsi:type="dcterms:W3CDTF">2024-10-28T08:59:54Z</dcterms:modified>
</cp:coreProperties>
</file>